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00" windowWidth="27495" windowHeight="11955" firstSheet="1" activeTab="1"/>
  </bookViews>
  <sheets>
    <sheet name="Rekapitulace stavby" sheetId="1" state="veryHidden" r:id="rId1"/>
    <sheet name="01-2Z1 - Obnova Bernheier..." sheetId="2" r:id="rId2"/>
  </sheets>
  <definedNames>
    <definedName name="_xlnm._FilterDatabase" localSheetId="1" hidden="1">'01-2Z1 - Obnova Bernheier...'!$C$122:$K$154</definedName>
    <definedName name="_xlnm.Print_Titles" localSheetId="1">'01-2Z1 - Obnova Bernheier...'!$122:$122</definedName>
    <definedName name="_xlnm.Print_Titles" localSheetId="0">'Rekapitulace stavby'!$92:$92</definedName>
    <definedName name="_xlnm.Print_Area" localSheetId="1">'01-2Z1 - Obnova Bernheier...'!$C$4:$J$76,'01-2Z1 - Obnova Bernheier...'!$C$82:$J$104,'01-2Z1 - Obnova Bernheier...'!$C$110:$K$154</definedName>
    <definedName name="_xlnm.Print_Area" localSheetId="0">'Rekapitulace stavby'!$D$4:$AO$76,'Rekapitulace stavby'!$C$82:$AQ$96</definedName>
  </definedNames>
  <calcPr calcId="145621"/>
</workbook>
</file>

<file path=xl/calcChain.xml><?xml version="1.0" encoding="utf-8"?>
<calcChain xmlns="http://schemas.openxmlformats.org/spreadsheetml/2006/main">
  <c r="J37" i="2" l="1"/>
  <c r="J36" i="2"/>
  <c r="AY95" i="1"/>
  <c r="J35" i="2"/>
  <c r="AX95" i="1" s="1"/>
  <c r="BI154" i="2"/>
  <c r="BH154" i="2"/>
  <c r="BG154" i="2"/>
  <c r="BF154" i="2"/>
  <c r="T154" i="2"/>
  <c r="T153" i="2" s="1"/>
  <c r="R154" i="2"/>
  <c r="R153" i="2" s="1"/>
  <c r="P154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F119" i="2"/>
  <c r="F117" i="2"/>
  <c r="E115" i="2"/>
  <c r="F91" i="2"/>
  <c r="F89" i="2"/>
  <c r="E87" i="2"/>
  <c r="J24" i="2"/>
  <c r="E24" i="2"/>
  <c r="J92" i="2" s="1"/>
  <c r="J23" i="2"/>
  <c r="J21" i="2"/>
  <c r="E21" i="2"/>
  <c r="J119" i="2" s="1"/>
  <c r="J20" i="2"/>
  <c r="J18" i="2"/>
  <c r="E18" i="2"/>
  <c r="F120" i="2" s="1"/>
  <c r="J17" i="2"/>
  <c r="J117" i="2"/>
  <c r="E7" i="2"/>
  <c r="E85" i="2"/>
  <c r="L90" i="1"/>
  <c r="AM90" i="1"/>
  <c r="AM89" i="1"/>
  <c r="L89" i="1"/>
  <c r="AM87" i="1"/>
  <c r="L87" i="1"/>
  <c r="L85" i="1"/>
  <c r="L84" i="1"/>
  <c r="BK154" i="2"/>
  <c r="J154" i="2"/>
  <c r="BK152" i="2"/>
  <c r="J152" i="2"/>
  <c r="BK151" i="2"/>
  <c r="J151" i="2"/>
  <c r="BK150" i="2"/>
  <c r="BK142" i="2"/>
  <c r="BK141" i="2"/>
  <c r="J140" i="2"/>
  <c r="BK139" i="2"/>
  <c r="BK137" i="2"/>
  <c r="J136" i="2"/>
  <c r="J134" i="2"/>
  <c r="J133" i="2"/>
  <c r="J132" i="2"/>
  <c r="BK131" i="2"/>
  <c r="J129" i="2"/>
  <c r="J128" i="2"/>
  <c r="AS94" i="1"/>
  <c r="J150" i="2"/>
  <c r="BK148" i="2"/>
  <c r="J148" i="2"/>
  <c r="BK147" i="2"/>
  <c r="J147" i="2"/>
  <c r="BK146" i="2"/>
  <c r="J146" i="2"/>
  <c r="BK145" i="2"/>
  <c r="J145" i="2"/>
  <c r="BK144" i="2"/>
  <c r="J144" i="2"/>
  <c r="J142" i="2"/>
  <c r="J141" i="2"/>
  <c r="BK140" i="2"/>
  <c r="J137" i="2"/>
  <c r="BK134" i="2"/>
  <c r="BK133" i="2"/>
  <c r="BK132" i="2"/>
  <c r="J131" i="2"/>
  <c r="J130" i="2"/>
  <c r="BK128" i="2"/>
  <c r="BK127" i="2"/>
  <c r="BK126" i="2"/>
  <c r="J139" i="2"/>
  <c r="BK136" i="2"/>
  <c r="BK130" i="2"/>
  <c r="BK129" i="2"/>
  <c r="J127" i="2"/>
  <c r="J126" i="2"/>
  <c r="BK125" i="2" l="1"/>
  <c r="J125" i="2"/>
  <c r="J98" i="2" s="1"/>
  <c r="P125" i="2"/>
  <c r="R125" i="2"/>
  <c r="T125" i="2"/>
  <c r="BK135" i="2"/>
  <c r="J135" i="2"/>
  <c r="J99" i="2" s="1"/>
  <c r="P135" i="2"/>
  <c r="R135" i="2"/>
  <c r="T135" i="2"/>
  <c r="BK138" i="2"/>
  <c r="J138" i="2"/>
  <c r="J100" i="2" s="1"/>
  <c r="P138" i="2"/>
  <c r="R138" i="2"/>
  <c r="T138" i="2"/>
  <c r="BK143" i="2"/>
  <c r="J143" i="2"/>
  <c r="J101" i="2" s="1"/>
  <c r="P143" i="2"/>
  <c r="R143" i="2"/>
  <c r="T143" i="2"/>
  <c r="BK149" i="2"/>
  <c r="J149" i="2"/>
  <c r="J102" i="2" s="1"/>
  <c r="P149" i="2"/>
  <c r="R149" i="2"/>
  <c r="T149" i="2"/>
  <c r="J89" i="2"/>
  <c r="E113" i="2"/>
  <c r="J120" i="2"/>
  <c r="BE127" i="2"/>
  <c r="BE128" i="2"/>
  <c r="J91" i="2"/>
  <c r="F92" i="2"/>
  <c r="BE129" i="2"/>
  <c r="BE131" i="2"/>
  <c r="BE132" i="2"/>
  <c r="BE133" i="2"/>
  <c r="BE137" i="2"/>
  <c r="BE139" i="2"/>
  <c r="BE141" i="2"/>
  <c r="BE145" i="2"/>
  <c r="BE146" i="2"/>
  <c r="BE147" i="2"/>
  <c r="BE148" i="2"/>
  <c r="BE126" i="2"/>
  <c r="BE130" i="2"/>
  <c r="BE134" i="2"/>
  <c r="BE136" i="2"/>
  <c r="BE140" i="2"/>
  <c r="BE142" i="2"/>
  <c r="BE144" i="2"/>
  <c r="BE150" i="2"/>
  <c r="BE151" i="2"/>
  <c r="BE152" i="2"/>
  <c r="BE154" i="2"/>
  <c r="BK153" i="2"/>
  <c r="J153" i="2" s="1"/>
  <c r="J103" i="2" s="1"/>
  <c r="F34" i="2"/>
  <c r="BA95" i="1"/>
  <c r="BA94" i="1" s="1"/>
  <c r="W30" i="1" s="1"/>
  <c r="F37" i="2"/>
  <c r="BD95" i="1"/>
  <c r="BD94" i="1" s="1"/>
  <c r="W33" i="1" s="1"/>
  <c r="J34" i="2"/>
  <c r="AW95" i="1"/>
  <c r="F36" i="2"/>
  <c r="BC95" i="1"/>
  <c r="BC94" i="1" s="1"/>
  <c r="W32" i="1" s="1"/>
  <c r="F35" i="2"/>
  <c r="BB95" i="1"/>
  <c r="BB94" i="1" s="1"/>
  <c r="W31" i="1" s="1"/>
  <c r="T124" i="2" l="1"/>
  <c r="T123" i="2"/>
  <c r="P124" i="2"/>
  <c r="P123" i="2"/>
  <c r="AU95" i="1"/>
  <c r="AU94" i="1" s="1"/>
  <c r="R124" i="2"/>
  <c r="R123" i="2" s="1"/>
  <c r="BK124" i="2"/>
  <c r="J124" i="2" s="1"/>
  <c r="J97" i="2" s="1"/>
  <c r="AW94" i="1"/>
  <c r="AK30" i="1"/>
  <c r="AX94" i="1"/>
  <c r="AY94" i="1"/>
  <c r="J33" i="2"/>
  <c r="AV95" i="1"/>
  <c r="AT95" i="1" s="1"/>
  <c r="F33" i="2"/>
  <c r="AZ95" i="1"/>
  <c r="AZ94" i="1" s="1"/>
  <c r="W29" i="1" s="1"/>
  <c r="BK123" i="2" l="1"/>
  <c r="J123" i="2"/>
  <c r="J96" i="2" s="1"/>
  <c r="AV94" i="1"/>
  <c r="AK29" i="1" s="1"/>
  <c r="AT94" i="1" l="1"/>
  <c r="J30" i="2"/>
  <c r="AG95" i="1"/>
  <c r="AN95" i="1" s="1"/>
  <c r="J39" i="2" l="1"/>
  <c r="AG94" i="1"/>
  <c r="AK26" i="1" s="1"/>
  <c r="AK35" i="1" s="1"/>
  <c r="AN94" i="1" l="1"/>
</calcChain>
</file>

<file path=xl/sharedStrings.xml><?xml version="1.0" encoding="utf-8"?>
<sst xmlns="http://schemas.openxmlformats.org/spreadsheetml/2006/main" count="632" uniqueCount="219">
  <si>
    <t>Export Komplet</t>
  </si>
  <si>
    <t/>
  </si>
  <si>
    <t>2.0</t>
  </si>
  <si>
    <t>ZAMOK</t>
  </si>
  <si>
    <t>False</t>
  </si>
  <si>
    <t>{b6975224-7b83-44ab-b584-912a7e3bffb9}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</si>
  <si>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</si>
  <si>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</si>
  <si>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</si>
  <si>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</si>
  <si>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</si>
  <si>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</si>
  <si>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</si>
  <si>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</si>
  <si>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2020-018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</si>
  <si>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</si>
  <si>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</si>
  <si>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Obnova Bernheierovy hrobky v Odrách</t>
  </si>
  <si>
    <t>KSO:</t>
  </si>
  <si>
    <t>CC-CZ:</t>
  </si>
  <si>
    <t>Místo:</t>
  </si>
  <si>
    <t>Odry</t>
  </si>
  <si>
    <t>Datum:</t>
  </si>
  <si>
    <t>26. 1. 2021</t>
  </si>
  <si>
    <t>Zadavatel:</t>
  </si>
  <si>
    <t>IČ:</t>
  </si>
  <si>
    <t>Město Odry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</si>
  <si>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</si>
  <si>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</si>
  <si>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</si>
  <si>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</si>
  <si>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</si>
  <si>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</si>
  <si>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</si>
  <si>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</si>
  <si>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</si>
  <si>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</si>
  <si>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</si>
  <si>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</si>
  <si>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</si>
  <si>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</si>
  <si>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</si>
  <si>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</si>
  <si>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</si>
  <si>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</si>
  <si>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</si>
  <si>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</si>
  <si>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</si>
  <si>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</si>
  <si>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</si>
  <si>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</si>
  <si>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</si>
  <si>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</si>
  <si>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</si>
  <si>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</si>
  <si>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</si>
  <si>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</si>
  <si>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</si>
  <si>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</si>
  <si>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</si>
  <si>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</si>
  <si>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</si>
  <si>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</si>
  <si>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</si>
  <si>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</si>
  <si>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</si>
  <si>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</si>
  <si>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</si>
  <si>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</si>
  <si>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</si>
  <si>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</si>
  <si>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</si>
  <si>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</si>
  <si>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</si>
  <si>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</si>
  <si>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</si>
  <si>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</si>
  <si>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</si>
  <si>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</si>
  <si>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</si>
  <si>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01-2Z1</t>
  </si>
  <si>
    <t>Obnova Bernheierovy hrobky - 2. etapa</t>
  </si>
  <si>
    <t>STA</t>
  </si>
  <si>
    <t>1</t>
  </si>
  <si>
    <t>{52a08466-7aef-4d3f-8e8a-abb024b7a19b}</t>
  </si>
  <si>
    <t>2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</si>
  <si>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</si>
  <si>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</si>
  <si>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</si>
  <si>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</si>
  <si>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</si>
  <si>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</si>
  <si>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</si>
  <si>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</si>
  <si>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 xml:space="preserve">    30-1 - Restaurování pískovcových prvků hrobky</t>
  </si>
  <si>
    <t xml:space="preserve">    30-2 - Restaurování žulových sloupů hrobky vč. hlavic a patek</t>
  </si>
  <si>
    <t xml:space="preserve">    30-3 - Restaurování pískovcového prahu oplocení</t>
  </si>
  <si>
    <t xml:space="preserve">    94 - Lešení a stavební výtahy</t>
  </si>
  <si>
    <t xml:space="preserve">    95 - Různé dokončovací konstrukce a práce pozemních staveb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</si>
  <si>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</si>
  <si>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</si>
  <si>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</si>
  <si>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</si>
  <si>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</si>
  <si>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</si>
  <si>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</si>
  <si>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</si>
  <si>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</si>
  <si>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</si>
  <si>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</si>
  <si>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</si>
  <si>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</si>
  <si>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</si>
  <si>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</si>
  <si>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</si>
  <si>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30-1</t>
  </si>
  <si>
    <t>Restaurování pískovcových prvků hrobky</t>
  </si>
  <si>
    <t>K</t>
  </si>
  <si>
    <t>30R-101</t>
  </si>
  <si>
    <t>Transfer (doprava, materiál, práce, režie)</t>
  </si>
  <si>
    <t>kpl</t>
  </si>
  <si>
    <t>4</t>
  </si>
  <si>
    <t>-889308365</t>
  </si>
  <si>
    <t>30R-102</t>
  </si>
  <si>
    <t>Etapa prekonsolidace (práce, materiál, ochranné pracovní pomůcky, režie)</t>
  </si>
  <si>
    <t>646737583</t>
  </si>
  <si>
    <t>3</t>
  </si>
  <si>
    <t>30R-103</t>
  </si>
  <si>
    <t>Etapa neutralizace povrchu (práce, materiál, ochranné pracovní pomůcky, režie)</t>
  </si>
  <si>
    <t>-1469589359</t>
  </si>
  <si>
    <t>30R-104</t>
  </si>
  <si>
    <t>Etapa čištění (práce, materiál, ochranné pracovní pomůcky, režie)</t>
  </si>
  <si>
    <t>-1725738528</t>
  </si>
  <si>
    <t>5</t>
  </si>
  <si>
    <t>30R-105</t>
  </si>
  <si>
    <t>Etapa konsolidace kamenného materiálu (práce, materiál, ochranné pracovní pomůcky, režie)</t>
  </si>
  <si>
    <t>-1980784905</t>
  </si>
  <si>
    <t>6</t>
  </si>
  <si>
    <t>30R-106</t>
  </si>
  <si>
    <t xml:space="preserve">Etapa doplnění chybějících částí _x000D_
(práce, materiál, ochranné pracovní pomůcky, režie)_x000D_
</t>
  </si>
  <si>
    <t>-1397029996</t>
  </si>
  <si>
    <t>7</t>
  </si>
  <si>
    <t>30R-107</t>
  </si>
  <si>
    <t xml:space="preserve">Etapa barevného sjednocení _x000D_
(práce, materiál, ochranné pracovní pomůcky, režie)_x000D_
</t>
  </si>
  <si>
    <t>-280999522</t>
  </si>
  <si>
    <t>8</t>
  </si>
  <si>
    <t>30R-108</t>
  </si>
  <si>
    <t xml:space="preserve">Závěrečná povrchová úprava _x000D_
(práce, materiál, ochranné pracovní pomůcky, režie)_x000D_
</t>
  </si>
  <si>
    <t>1631103811</t>
  </si>
  <si>
    <t>9</t>
  </si>
  <si>
    <t>30R-109</t>
  </si>
  <si>
    <t xml:space="preserve">Transfer a osazení (práce, materiál, doprava, režie)_x000D_
</t>
  </si>
  <si>
    <t>-334606707</t>
  </si>
  <si>
    <t>30-2</t>
  </si>
  <si>
    <t>Restaurování žulových sloupů hrobky vč. hlavic a patek</t>
  </si>
  <si>
    <t>10</t>
  </si>
  <si>
    <t>30R-201</t>
  </si>
  <si>
    <t>-883500204</t>
  </si>
  <si>
    <t>11</t>
  </si>
  <si>
    <t>30R-202</t>
  </si>
  <si>
    <t>-322978263</t>
  </si>
  <si>
    <t>30-3</t>
  </si>
  <si>
    <t>Restaurování pískovcového prahu oplocení</t>
  </si>
  <si>
    <t>12</t>
  </si>
  <si>
    <t>30R-301</t>
  </si>
  <si>
    <t>-447677950</t>
  </si>
  <si>
    <t>13</t>
  </si>
  <si>
    <t>30R-302</t>
  </si>
  <si>
    <t>-1021283710</t>
  </si>
  <si>
    <t>14</t>
  </si>
  <si>
    <t>30R-303</t>
  </si>
  <si>
    <t>627050546</t>
  </si>
  <si>
    <t>30R-304</t>
  </si>
  <si>
    <t>-1393230059</t>
  </si>
  <si>
    <t>94</t>
  </si>
  <si>
    <t>Lešení a stavební výtahy</t>
  </si>
  <si>
    <t>16</t>
  </si>
  <si>
    <t>941221111</t>
  </si>
  <si>
    <t>Montáž lešení řadového rámového š do 1,2 m v do 10 m</t>
  </si>
  <si>
    <t>m2</t>
  </si>
  <si>
    <t>-316694653</t>
  </si>
  <si>
    <t>17</t>
  </si>
  <si>
    <t>941221811</t>
  </si>
  <si>
    <t>Demontáž lešení řadového rámového š do 1,2 m v do 10 m</t>
  </si>
  <si>
    <t>-1537622476</t>
  </si>
  <si>
    <t>18</t>
  </si>
  <si>
    <t>944611111</t>
  </si>
  <si>
    <t>Montáž ochranné plachty zavěšené na konstrukci lešení</t>
  </si>
  <si>
    <t>-2033389446</t>
  </si>
  <si>
    <t>19</t>
  </si>
  <si>
    <t>944611811</t>
  </si>
  <si>
    <t>Demontáž ochranné plachty  zavěšené na konstrukci lešení</t>
  </si>
  <si>
    <t>126238662</t>
  </si>
  <si>
    <t>20</t>
  </si>
  <si>
    <t>949101112</t>
  </si>
  <si>
    <t>Lešení pomocné pro objekty pozemních staveb s lešeňovou podlahou v do 3,5 m zatížení do 150 kg/m2</t>
  </si>
  <si>
    <t>-1146937079</t>
  </si>
  <si>
    <t>95</t>
  </si>
  <si>
    <t>Různé dokončovací konstrukce a práce pozemních staveb</t>
  </si>
  <si>
    <t>95R-001</t>
  </si>
  <si>
    <t>Demontáž, repase a zpětná montáž kovaného oplocení</t>
  </si>
  <si>
    <t>kus</t>
  </si>
  <si>
    <t>685338439</t>
  </si>
  <si>
    <t>22</t>
  </si>
  <si>
    <t>95R-002</t>
  </si>
  <si>
    <t>Demontáž, očištění, repase a zpětná montáž kované branky</t>
  </si>
  <si>
    <t>1824272495</t>
  </si>
  <si>
    <t>23</t>
  </si>
  <si>
    <t>95R-004</t>
  </si>
  <si>
    <t>Očištění, odreziovění a trojnásobný nátěr táhel hrobky</t>
  </si>
  <si>
    <t>365418302</t>
  </si>
  <si>
    <t>VRN</t>
  </si>
  <si>
    <t>Vedlejší rozpočtové náklady</t>
  </si>
  <si>
    <t>24</t>
  </si>
  <si>
    <t>VRN001</t>
  </si>
  <si>
    <t>Zařízení staveniště</t>
  </si>
  <si>
    <t>%</t>
  </si>
  <si>
    <t>1024</t>
  </si>
  <si>
    <t>-1404101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</si>
</sst>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6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57"/>
      <c r="AS2" s="257"/>
      <c r="AT2" s="257"/>
      <c r="AU2" s="257"/>
      <c r="AV2" s="257"/>
      <c r="AW2" s="257"/>
      <c r="AX2" s="257"/>
      <c r="AY2" s="257"/>
      <c r="AZ2" s="257"/>
      <c r="BA2" s="257"/>
      <c r="BB2" s="257"/>
      <c r="BC2" s="257"/>
      <c r="BD2" s="257"/>
      <c r="BE2" s="257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20" t="s">
        <v>14</v>
      </c>
      <c r="L5" s="221"/>
      <c r="M5" s="221"/>
      <c r="N5" s="221"/>
      <c r="O5" s="221"/>
      <c r="P5" s="221"/>
      <c r="Q5" s="221"/>
      <c r="R5" s="221"/>
      <c r="S5" s="221"/>
      <c r="T5" s="221"/>
      <c r="U5" s="221"/>
      <c r="V5" s="221"/>
      <c r="W5" s="221"/>
      <c r="X5" s="221"/>
      <c r="Y5" s="221"/>
      <c r="Z5" s="221"/>
      <c r="AA5" s="221"/>
      <c r="AB5" s="221"/>
      <c r="AC5" s="221"/>
      <c r="AD5" s="221"/>
      <c r="AE5" s="221"/>
      <c r="AF5" s="221"/>
      <c r="AG5" s="221"/>
      <c r="AH5" s="221"/>
      <c r="AI5" s="221"/>
      <c r="AJ5" s="221"/>
      <c r="AK5" s="221"/>
      <c r="AL5" s="221"/>
      <c r="AM5" s="221"/>
      <c r="AN5" s="221"/>
      <c r="AO5" s="221"/>
      <c r="AP5" s="19"/>
      <c r="AQ5" s="19"/>
      <c r="AR5" s="17"/>
      <c r="BE5" s="217" t="s">
        <v>15</v>
      </c>
      <c r="BS5" s="14" t="s">
        <v>6</v>
      </c>
    </row>
    <row r="6" spans="1:74" s="1" customFormat="1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22" t="s">
        <v>17</v>
      </c>
      <c r="L6" s="221"/>
      <c r="M6" s="221"/>
      <c r="N6" s="221"/>
      <c r="O6" s="221"/>
      <c r="P6" s="221"/>
      <c r="Q6" s="221"/>
      <c r="R6" s="221"/>
      <c r="S6" s="221"/>
      <c r="T6" s="221"/>
      <c r="U6" s="221"/>
      <c r="V6" s="221"/>
      <c r="W6" s="221"/>
      <c r="X6" s="221"/>
      <c r="Y6" s="221"/>
      <c r="Z6" s="221"/>
      <c r="AA6" s="221"/>
      <c r="AB6" s="221"/>
      <c r="AC6" s="221"/>
      <c r="AD6" s="221"/>
      <c r="AE6" s="221"/>
      <c r="AF6" s="221"/>
      <c r="AG6" s="221"/>
      <c r="AH6" s="221"/>
      <c r="AI6" s="221"/>
      <c r="AJ6" s="221"/>
      <c r="AK6" s="221"/>
      <c r="AL6" s="221"/>
      <c r="AM6" s="221"/>
      <c r="AN6" s="221"/>
      <c r="AO6" s="221"/>
      <c r="AP6" s="19"/>
      <c r="AQ6" s="19"/>
      <c r="AR6" s="17"/>
      <c r="BE6" s="218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218"/>
      <c r="BS7" s="14" t="s">
        <v>6</v>
      </c>
    </row>
    <row r="8" spans="1:74" s="1" customFormat="1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 t="s">
        <v>23</v>
      </c>
      <c r="AO8" s="19"/>
      <c r="AP8" s="19"/>
      <c r="AQ8" s="19"/>
      <c r="AR8" s="17"/>
      <c r="BE8" s="218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18"/>
      <c r="BS9" s="14" t="s">
        <v>6</v>
      </c>
    </row>
    <row r="10" spans="1:74" s="1" customFormat="1" ht="12" customHeight="1">
      <c r="B10" s="18"/>
      <c r="C10" s="19"/>
      <c r="D10" s="26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18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18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18"/>
      <c r="BS12" s="14" t="s">
        <v>6</v>
      </c>
    </row>
    <row r="13" spans="1:74" s="1" customFormat="1" ht="12" customHeight="1">
      <c r="B13" s="18"/>
      <c r="C13" s="19"/>
      <c r="D13" s="26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25</v>
      </c>
      <c r="AL13" s="19"/>
      <c r="AM13" s="19"/>
      <c r="AN13" s="28" t="s">
        <v>29</v>
      </c>
      <c r="AO13" s="19"/>
      <c r="AP13" s="19"/>
      <c r="AQ13" s="19"/>
      <c r="AR13" s="17"/>
      <c r="BE13" s="218"/>
      <c r="BS13" s="14" t="s">
        <v>6</v>
      </c>
    </row>
    <row r="14" spans="1:74" ht="12.75">
      <c r="B14" s="18"/>
      <c r="C14" s="19"/>
      <c r="D14" s="19"/>
      <c r="E14" s="223" t="s">
        <v>29</v>
      </c>
      <c r="F14" s="224"/>
      <c r="G14" s="224"/>
      <c r="H14" s="224"/>
      <c r="I14" s="224"/>
      <c r="J14" s="224"/>
      <c r="K14" s="224"/>
      <c r="L14" s="224"/>
      <c r="M14" s="224"/>
      <c r="N14" s="224"/>
      <c r="O14" s="224"/>
      <c r="P14" s="224"/>
      <c r="Q14" s="224"/>
      <c r="R14" s="224"/>
      <c r="S14" s="224"/>
      <c r="T14" s="224"/>
      <c r="U14" s="224"/>
      <c r="V14" s="224"/>
      <c r="W14" s="224"/>
      <c r="X14" s="224"/>
      <c r="Y14" s="224"/>
      <c r="Z14" s="224"/>
      <c r="AA14" s="224"/>
      <c r="AB14" s="224"/>
      <c r="AC14" s="224"/>
      <c r="AD14" s="224"/>
      <c r="AE14" s="224"/>
      <c r="AF14" s="224"/>
      <c r="AG14" s="224"/>
      <c r="AH14" s="224"/>
      <c r="AI14" s="224"/>
      <c r="AJ14" s="224"/>
      <c r="AK14" s="26" t="s">
        <v>27</v>
      </c>
      <c r="AL14" s="19"/>
      <c r="AM14" s="19"/>
      <c r="AN14" s="28" t="s">
        <v>29</v>
      </c>
      <c r="AO14" s="19"/>
      <c r="AP14" s="19"/>
      <c r="AQ14" s="19"/>
      <c r="AR14" s="17"/>
      <c r="BE14" s="218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18"/>
      <c r="BS15" s="14" t="s">
        <v>4</v>
      </c>
    </row>
    <row r="16" spans="1:74" s="1" customFormat="1" ht="12" customHeight="1">
      <c r="B16" s="18"/>
      <c r="C16" s="19"/>
      <c r="D16" s="26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18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18"/>
      <c r="BS17" s="14" t="s">
        <v>32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18"/>
      <c r="BS18" s="14" t="s">
        <v>6</v>
      </c>
    </row>
    <row r="19" spans="1:71" s="1" customFormat="1" ht="12" customHeight="1">
      <c r="B19" s="18"/>
      <c r="C19" s="19"/>
      <c r="D19" s="26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18"/>
      <c r="BS19" s="14" t="s">
        <v>6</v>
      </c>
    </row>
    <row r="20" spans="1:71" s="1" customFormat="1" ht="18.399999999999999" customHeight="1">
      <c r="B20" s="18"/>
      <c r="C20" s="19"/>
      <c r="D20" s="19"/>
      <c r="E20" s="24" t="s">
        <v>31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18"/>
      <c r="BS20" s="14" t="s">
        <v>32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18"/>
    </row>
    <row r="22" spans="1:71" s="1" customFormat="1" ht="12" customHeight="1">
      <c r="B22" s="18"/>
      <c r="C22" s="19"/>
      <c r="D22" s="26" t="s">
        <v>34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18"/>
    </row>
    <row r="23" spans="1:71" s="1" customFormat="1" ht="16.5" customHeight="1">
      <c r="B23" s="18"/>
      <c r="C23" s="19"/>
      <c r="D23" s="19"/>
      <c r="E23" s="225" t="s">
        <v>1</v>
      </c>
      <c r="F23" s="225"/>
      <c r="G23" s="225"/>
      <c r="H23" s="225"/>
      <c r="I23" s="225"/>
      <c r="J23" s="225"/>
      <c r="K23" s="225"/>
      <c r="L23" s="225"/>
      <c r="M23" s="225"/>
      <c r="N23" s="225"/>
      <c r="O23" s="225"/>
      <c r="P23" s="225"/>
      <c r="Q23" s="225"/>
      <c r="R23" s="225"/>
      <c r="S23" s="225"/>
      <c r="T23" s="225"/>
      <c r="U23" s="225"/>
      <c r="V23" s="225"/>
      <c r="W23" s="225"/>
      <c r="X23" s="225"/>
      <c r="Y23" s="225"/>
      <c r="Z23" s="225"/>
      <c r="AA23" s="225"/>
      <c r="AB23" s="225"/>
      <c r="AC23" s="225"/>
      <c r="AD23" s="225"/>
      <c r="AE23" s="225"/>
      <c r="AF23" s="225"/>
      <c r="AG23" s="225"/>
      <c r="AH23" s="225"/>
      <c r="AI23" s="225"/>
      <c r="AJ23" s="225"/>
      <c r="AK23" s="225"/>
      <c r="AL23" s="225"/>
      <c r="AM23" s="225"/>
      <c r="AN23" s="225"/>
      <c r="AO23" s="19"/>
      <c r="AP23" s="19"/>
      <c r="AQ23" s="19"/>
      <c r="AR23" s="17"/>
      <c r="BE23" s="218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18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18"/>
    </row>
    <row r="26" spans="1:71" s="2" customFormat="1" ht="25.9" customHeight="1">
      <c r="A26" s="31"/>
      <c r="B26" s="32"/>
      <c r="C26" s="33"/>
      <c r="D26" s="34" t="s">
        <v>35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26">
        <f>ROUND(AG94,2)</f>
        <v>0</v>
      </c>
      <c r="AL26" s="227"/>
      <c r="AM26" s="227"/>
      <c r="AN26" s="227"/>
      <c r="AO26" s="227"/>
      <c r="AP26" s="33"/>
      <c r="AQ26" s="33"/>
      <c r="AR26" s="36"/>
      <c r="BE26" s="218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18"/>
    </row>
    <row r="28" spans="1:71" s="2" customFormat="1" ht="12.75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28" t="s">
        <v>36</v>
      </c>
      <c r="M28" s="228"/>
      <c r="N28" s="228"/>
      <c r="O28" s="228"/>
      <c r="P28" s="228"/>
      <c r="Q28" s="33"/>
      <c r="R28" s="33"/>
      <c r="S28" s="33"/>
      <c r="T28" s="33"/>
      <c r="U28" s="33"/>
      <c r="V28" s="33"/>
      <c r="W28" s="228" t="s">
        <v>37</v>
      </c>
      <c r="X28" s="228"/>
      <c r="Y28" s="228"/>
      <c r="Z28" s="228"/>
      <c r="AA28" s="228"/>
      <c r="AB28" s="228"/>
      <c r="AC28" s="228"/>
      <c r="AD28" s="228"/>
      <c r="AE28" s="228"/>
      <c r="AF28" s="33"/>
      <c r="AG28" s="33"/>
      <c r="AH28" s="33"/>
      <c r="AI28" s="33"/>
      <c r="AJ28" s="33"/>
      <c r="AK28" s="228" t="s">
        <v>38</v>
      </c>
      <c r="AL28" s="228"/>
      <c r="AM28" s="228"/>
      <c r="AN28" s="228"/>
      <c r="AO28" s="228"/>
      <c r="AP28" s="33"/>
      <c r="AQ28" s="33"/>
      <c r="AR28" s="36"/>
      <c r="BE28" s="218"/>
    </row>
    <row r="29" spans="1:71" s="3" customFormat="1" ht="14.45" customHeight="1">
      <c r="B29" s="37"/>
      <c r="C29" s="38"/>
      <c r="D29" s="26" t="s">
        <v>39</v>
      </c>
      <c r="E29" s="38"/>
      <c r="F29" s="26" t="s">
        <v>40</v>
      </c>
      <c r="G29" s="38"/>
      <c r="H29" s="38"/>
      <c r="I29" s="38"/>
      <c r="J29" s="38"/>
      <c r="K29" s="38"/>
      <c r="L29" s="231">
        <v>0.21</v>
      </c>
      <c r="M29" s="230"/>
      <c r="N29" s="230"/>
      <c r="O29" s="230"/>
      <c r="P29" s="230"/>
      <c r="Q29" s="38"/>
      <c r="R29" s="38"/>
      <c r="S29" s="38"/>
      <c r="T29" s="38"/>
      <c r="U29" s="38"/>
      <c r="V29" s="38"/>
      <c r="W29" s="229">
        <f>ROUND(AZ94, 2)</f>
        <v>0</v>
      </c>
      <c r="X29" s="230"/>
      <c r="Y29" s="230"/>
      <c r="Z29" s="230"/>
      <c r="AA29" s="230"/>
      <c r="AB29" s="230"/>
      <c r="AC29" s="230"/>
      <c r="AD29" s="230"/>
      <c r="AE29" s="230"/>
      <c r="AF29" s="38"/>
      <c r="AG29" s="38"/>
      <c r="AH29" s="38"/>
      <c r="AI29" s="38"/>
      <c r="AJ29" s="38"/>
      <c r="AK29" s="229">
        <f>ROUND(AV94, 2)</f>
        <v>0</v>
      </c>
      <c r="AL29" s="230"/>
      <c r="AM29" s="230"/>
      <c r="AN29" s="230"/>
      <c r="AO29" s="230"/>
      <c r="AP29" s="38"/>
      <c r="AQ29" s="38"/>
      <c r="AR29" s="39"/>
      <c r="BE29" s="219"/>
    </row>
    <row r="30" spans="1:71" s="3" customFormat="1" ht="14.45" customHeight="1">
      <c r="B30" s="37"/>
      <c r="C30" s="38"/>
      <c r="D30" s="38"/>
      <c r="E30" s="38"/>
      <c r="F30" s="26" t="s">
        <v>41</v>
      </c>
      <c r="G30" s="38"/>
      <c r="H30" s="38"/>
      <c r="I30" s="38"/>
      <c r="J30" s="38"/>
      <c r="K30" s="38"/>
      <c r="L30" s="231">
        <v>0.15</v>
      </c>
      <c r="M30" s="230"/>
      <c r="N30" s="230"/>
      <c r="O30" s="230"/>
      <c r="P30" s="230"/>
      <c r="Q30" s="38"/>
      <c r="R30" s="38"/>
      <c r="S30" s="38"/>
      <c r="T30" s="38"/>
      <c r="U30" s="38"/>
      <c r="V30" s="38"/>
      <c r="W30" s="229">
        <f>ROUND(BA94, 2)</f>
        <v>0</v>
      </c>
      <c r="X30" s="230"/>
      <c r="Y30" s="230"/>
      <c r="Z30" s="230"/>
      <c r="AA30" s="230"/>
      <c r="AB30" s="230"/>
      <c r="AC30" s="230"/>
      <c r="AD30" s="230"/>
      <c r="AE30" s="230"/>
      <c r="AF30" s="38"/>
      <c r="AG30" s="38"/>
      <c r="AH30" s="38"/>
      <c r="AI30" s="38"/>
      <c r="AJ30" s="38"/>
      <c r="AK30" s="229">
        <f>ROUND(AW94, 2)</f>
        <v>0</v>
      </c>
      <c r="AL30" s="230"/>
      <c r="AM30" s="230"/>
      <c r="AN30" s="230"/>
      <c r="AO30" s="230"/>
      <c r="AP30" s="38"/>
      <c r="AQ30" s="38"/>
      <c r="AR30" s="39"/>
      <c r="BE30" s="219"/>
    </row>
    <row r="31" spans="1:71" s="3" customFormat="1" ht="14.45" hidden="1" customHeight="1">
      <c r="B31" s="37"/>
      <c r="C31" s="38"/>
      <c r="D31" s="38"/>
      <c r="E31" s="38"/>
      <c r="F31" s="26" t="s">
        <v>42</v>
      </c>
      <c r="G31" s="38"/>
      <c r="H31" s="38"/>
      <c r="I31" s="38"/>
      <c r="J31" s="38"/>
      <c r="K31" s="38"/>
      <c r="L31" s="231">
        <v>0.21</v>
      </c>
      <c r="M31" s="230"/>
      <c r="N31" s="230"/>
      <c r="O31" s="230"/>
      <c r="P31" s="230"/>
      <c r="Q31" s="38"/>
      <c r="R31" s="38"/>
      <c r="S31" s="38"/>
      <c r="T31" s="38"/>
      <c r="U31" s="38"/>
      <c r="V31" s="38"/>
      <c r="W31" s="229">
        <f>ROUND(BB94, 2)</f>
        <v>0</v>
      </c>
      <c r="X31" s="230"/>
      <c r="Y31" s="230"/>
      <c r="Z31" s="230"/>
      <c r="AA31" s="230"/>
      <c r="AB31" s="230"/>
      <c r="AC31" s="230"/>
      <c r="AD31" s="230"/>
      <c r="AE31" s="230"/>
      <c r="AF31" s="38"/>
      <c r="AG31" s="38"/>
      <c r="AH31" s="38"/>
      <c r="AI31" s="38"/>
      <c r="AJ31" s="38"/>
      <c r="AK31" s="229">
        <v>0</v>
      </c>
      <c r="AL31" s="230"/>
      <c r="AM31" s="230"/>
      <c r="AN31" s="230"/>
      <c r="AO31" s="230"/>
      <c r="AP31" s="38"/>
      <c r="AQ31" s="38"/>
      <c r="AR31" s="39"/>
      <c r="BE31" s="219"/>
    </row>
    <row r="32" spans="1:71" s="3" customFormat="1" ht="14.45" hidden="1" customHeight="1">
      <c r="B32" s="37"/>
      <c r="C32" s="38"/>
      <c r="D32" s="38"/>
      <c r="E32" s="38"/>
      <c r="F32" s="26" t="s">
        <v>43</v>
      </c>
      <c r="G32" s="38"/>
      <c r="H32" s="38"/>
      <c r="I32" s="38"/>
      <c r="J32" s="38"/>
      <c r="K32" s="38"/>
      <c r="L32" s="231">
        <v>0.15</v>
      </c>
      <c r="M32" s="230"/>
      <c r="N32" s="230"/>
      <c r="O32" s="230"/>
      <c r="P32" s="230"/>
      <c r="Q32" s="38"/>
      <c r="R32" s="38"/>
      <c r="S32" s="38"/>
      <c r="T32" s="38"/>
      <c r="U32" s="38"/>
      <c r="V32" s="38"/>
      <c r="W32" s="229">
        <f>ROUND(BC94, 2)</f>
        <v>0</v>
      </c>
      <c r="X32" s="230"/>
      <c r="Y32" s="230"/>
      <c r="Z32" s="230"/>
      <c r="AA32" s="230"/>
      <c r="AB32" s="230"/>
      <c r="AC32" s="230"/>
      <c r="AD32" s="230"/>
      <c r="AE32" s="230"/>
      <c r="AF32" s="38"/>
      <c r="AG32" s="38"/>
      <c r="AH32" s="38"/>
      <c r="AI32" s="38"/>
      <c r="AJ32" s="38"/>
      <c r="AK32" s="229">
        <v>0</v>
      </c>
      <c r="AL32" s="230"/>
      <c r="AM32" s="230"/>
      <c r="AN32" s="230"/>
      <c r="AO32" s="230"/>
      <c r="AP32" s="38"/>
      <c r="AQ32" s="38"/>
      <c r="AR32" s="39"/>
      <c r="BE32" s="219"/>
    </row>
    <row r="33" spans="1:57" s="3" customFormat="1" ht="14.45" hidden="1" customHeight="1">
      <c r="B33" s="37"/>
      <c r="C33" s="38"/>
      <c r="D33" s="38"/>
      <c r="E33" s="38"/>
      <c r="F33" s="26" t="s">
        <v>44</v>
      </c>
      <c r="G33" s="38"/>
      <c r="H33" s="38"/>
      <c r="I33" s="38"/>
      <c r="J33" s="38"/>
      <c r="K33" s="38"/>
      <c r="L33" s="231">
        <v>0</v>
      </c>
      <c r="M33" s="230"/>
      <c r="N33" s="230"/>
      <c r="O33" s="230"/>
      <c r="P33" s="230"/>
      <c r="Q33" s="38"/>
      <c r="R33" s="38"/>
      <c r="S33" s="38"/>
      <c r="T33" s="38"/>
      <c r="U33" s="38"/>
      <c r="V33" s="38"/>
      <c r="W33" s="229">
        <f>ROUND(BD94, 2)</f>
        <v>0</v>
      </c>
      <c r="X33" s="230"/>
      <c r="Y33" s="230"/>
      <c r="Z33" s="230"/>
      <c r="AA33" s="230"/>
      <c r="AB33" s="230"/>
      <c r="AC33" s="230"/>
      <c r="AD33" s="230"/>
      <c r="AE33" s="230"/>
      <c r="AF33" s="38"/>
      <c r="AG33" s="38"/>
      <c r="AH33" s="38"/>
      <c r="AI33" s="38"/>
      <c r="AJ33" s="38"/>
      <c r="AK33" s="229">
        <v>0</v>
      </c>
      <c r="AL33" s="230"/>
      <c r="AM33" s="230"/>
      <c r="AN33" s="230"/>
      <c r="AO33" s="230"/>
      <c r="AP33" s="38"/>
      <c r="AQ33" s="38"/>
      <c r="AR33" s="39"/>
      <c r="BE33" s="219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18"/>
    </row>
    <row r="35" spans="1:57" s="2" customFormat="1" ht="25.9" customHeight="1">
      <c r="A35" s="31"/>
      <c r="B35" s="32"/>
      <c r="C35" s="40"/>
      <c r="D35" s="41" t="s">
        <v>45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46</v>
      </c>
      <c r="U35" s="42"/>
      <c r="V35" s="42"/>
      <c r="W35" s="42"/>
      <c r="X35" s="232" t="s">
        <v>47</v>
      </c>
      <c r="Y35" s="233"/>
      <c r="Z35" s="233"/>
      <c r="AA35" s="233"/>
      <c r="AB35" s="233"/>
      <c r="AC35" s="42"/>
      <c r="AD35" s="42"/>
      <c r="AE35" s="42"/>
      <c r="AF35" s="42"/>
      <c r="AG35" s="42"/>
      <c r="AH35" s="42"/>
      <c r="AI35" s="42"/>
      <c r="AJ35" s="42"/>
      <c r="AK35" s="234">
        <f>SUM(AK26:AK33)</f>
        <v>0</v>
      </c>
      <c r="AL35" s="233"/>
      <c r="AM35" s="233"/>
      <c r="AN35" s="233"/>
      <c r="AO35" s="235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5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5" customHeight="1">
      <c r="B49" s="44"/>
      <c r="C49" s="45"/>
      <c r="D49" s="46" t="s">
        <v>48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49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 ht="11.25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 ht="11.25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 ht="11.25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 ht="11.25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 ht="11.25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 ht="11.2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 ht="11.25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 ht="11.25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 ht="11.25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 ht="11.25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 ht="12.75">
      <c r="A60" s="31"/>
      <c r="B60" s="32"/>
      <c r="C60" s="33"/>
      <c r="D60" s="49" t="s">
        <v>50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51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50</v>
      </c>
      <c r="AI60" s="35"/>
      <c r="AJ60" s="35"/>
      <c r="AK60" s="35"/>
      <c r="AL60" s="35"/>
      <c r="AM60" s="49" t="s">
        <v>51</v>
      </c>
      <c r="AN60" s="35"/>
      <c r="AO60" s="35"/>
      <c r="AP60" s="33"/>
      <c r="AQ60" s="33"/>
      <c r="AR60" s="36"/>
      <c r="BE60" s="31"/>
    </row>
    <row r="61" spans="1:57" ht="11.25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 ht="11.25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 ht="11.25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 ht="12.75">
      <c r="A64" s="31"/>
      <c r="B64" s="32"/>
      <c r="C64" s="33"/>
      <c r="D64" s="46" t="s">
        <v>52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53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 ht="11.2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 ht="11.25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 ht="11.25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 ht="11.25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 ht="11.25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 ht="11.25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 ht="11.25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 ht="11.25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 ht="11.25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 ht="11.25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 ht="12.75">
      <c r="A75" s="31"/>
      <c r="B75" s="32"/>
      <c r="C75" s="33"/>
      <c r="D75" s="49" t="s">
        <v>50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51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50</v>
      </c>
      <c r="AI75" s="35"/>
      <c r="AJ75" s="35"/>
      <c r="AK75" s="35"/>
      <c r="AL75" s="35"/>
      <c r="AM75" s="49" t="s">
        <v>51</v>
      </c>
      <c r="AN75" s="35"/>
      <c r="AO75" s="35"/>
      <c r="AP75" s="33"/>
      <c r="AQ75" s="33"/>
      <c r="AR75" s="36"/>
      <c r="BE75" s="31"/>
    </row>
    <row r="76" spans="1:57" s="2" customFormat="1" ht="11.25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5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1" s="2" customFormat="1" ht="6.95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1" s="2" customFormat="1" ht="24.95" customHeight="1">
      <c r="A82" s="31"/>
      <c r="B82" s="32"/>
      <c r="C82" s="20" t="s">
        <v>54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1" s="4" customFormat="1" ht="12" customHeight="1">
      <c r="B84" s="55"/>
      <c r="C84" s="26" t="s">
        <v>13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2020-018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1" s="5" customFormat="1" ht="36.950000000000003" customHeight="1">
      <c r="B85" s="58"/>
      <c r="C85" s="59" t="s">
        <v>16</v>
      </c>
      <c r="D85" s="60"/>
      <c r="E85" s="60"/>
      <c r="F85" s="60"/>
      <c r="G85" s="60"/>
      <c r="H85" s="60"/>
      <c r="I85" s="60"/>
      <c r="J85" s="60"/>
      <c r="K85" s="60"/>
      <c r="L85" s="236" t="str">
        <f>K6</f>
        <v>Obnova Bernheierovy hrobky v Odrách</v>
      </c>
      <c r="M85" s="237"/>
      <c r="N85" s="237"/>
      <c r="O85" s="237"/>
      <c r="P85" s="237"/>
      <c r="Q85" s="237"/>
      <c r="R85" s="237"/>
      <c r="S85" s="237"/>
      <c r="T85" s="237"/>
      <c r="U85" s="237"/>
      <c r="V85" s="237"/>
      <c r="W85" s="237"/>
      <c r="X85" s="237"/>
      <c r="Y85" s="237"/>
      <c r="Z85" s="237"/>
      <c r="AA85" s="237"/>
      <c r="AB85" s="237"/>
      <c r="AC85" s="237"/>
      <c r="AD85" s="237"/>
      <c r="AE85" s="237"/>
      <c r="AF85" s="237"/>
      <c r="AG85" s="237"/>
      <c r="AH85" s="237"/>
      <c r="AI85" s="237"/>
      <c r="AJ85" s="237"/>
      <c r="AK85" s="237"/>
      <c r="AL85" s="237"/>
      <c r="AM85" s="237"/>
      <c r="AN85" s="237"/>
      <c r="AO85" s="237"/>
      <c r="AP85" s="60"/>
      <c r="AQ85" s="60"/>
      <c r="AR85" s="61"/>
    </row>
    <row r="86" spans="1:91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1" s="2" customFormat="1" ht="12" customHeight="1">
      <c r="A87" s="31"/>
      <c r="B87" s="32"/>
      <c r="C87" s="26" t="s">
        <v>20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>Odry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22</v>
      </c>
      <c r="AJ87" s="33"/>
      <c r="AK87" s="33"/>
      <c r="AL87" s="33"/>
      <c r="AM87" s="238" t="str">
        <f>IF(AN8= "","",AN8)</f>
        <v>26. 1. 2021</v>
      </c>
      <c r="AN87" s="238"/>
      <c r="AO87" s="33"/>
      <c r="AP87" s="33"/>
      <c r="AQ87" s="33"/>
      <c r="AR87" s="36"/>
      <c r="BE87" s="31"/>
    </row>
    <row r="88" spans="1:91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1" s="2" customFormat="1" ht="15.2" customHeight="1">
      <c r="A89" s="31"/>
      <c r="B89" s="32"/>
      <c r="C89" s="26" t="s">
        <v>24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>Město Odry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30</v>
      </c>
      <c r="AJ89" s="33"/>
      <c r="AK89" s="33"/>
      <c r="AL89" s="33"/>
      <c r="AM89" s="239" t="str">
        <f>IF(E17="","",E17)</f>
        <v xml:space="preserve"> </v>
      </c>
      <c r="AN89" s="240"/>
      <c r="AO89" s="240"/>
      <c r="AP89" s="240"/>
      <c r="AQ89" s="33"/>
      <c r="AR89" s="36"/>
      <c r="AS89" s="241" t="s">
        <v>55</v>
      </c>
      <c r="AT89" s="242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1" s="2" customFormat="1" ht="15.2" customHeight="1">
      <c r="A90" s="31"/>
      <c r="B90" s="32"/>
      <c r="C90" s="26" t="s">
        <v>28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33</v>
      </c>
      <c r="AJ90" s="33"/>
      <c r="AK90" s="33"/>
      <c r="AL90" s="33"/>
      <c r="AM90" s="239" t="str">
        <f>IF(E20="","",E20)</f>
        <v xml:space="preserve"> </v>
      </c>
      <c r="AN90" s="240"/>
      <c r="AO90" s="240"/>
      <c r="AP90" s="240"/>
      <c r="AQ90" s="33"/>
      <c r="AR90" s="36"/>
      <c r="AS90" s="243"/>
      <c r="AT90" s="244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1" s="2" customFormat="1" ht="10.9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45"/>
      <c r="AT91" s="246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1" s="2" customFormat="1" ht="29.25" customHeight="1">
      <c r="A92" s="31"/>
      <c r="B92" s="32"/>
      <c r="C92" s="247" t="s">
        <v>56</v>
      </c>
      <c r="D92" s="248"/>
      <c r="E92" s="248"/>
      <c r="F92" s="248"/>
      <c r="G92" s="248"/>
      <c r="H92" s="70"/>
      <c r="I92" s="249" t="s">
        <v>57</v>
      </c>
      <c r="J92" s="248"/>
      <c r="K92" s="248"/>
      <c r="L92" s="248"/>
      <c r="M92" s="248"/>
      <c r="N92" s="248"/>
      <c r="O92" s="248"/>
      <c r="P92" s="248"/>
      <c r="Q92" s="248"/>
      <c r="R92" s="248"/>
      <c r="S92" s="248"/>
      <c r="T92" s="248"/>
      <c r="U92" s="248"/>
      <c r="V92" s="248"/>
      <c r="W92" s="248"/>
      <c r="X92" s="248"/>
      <c r="Y92" s="248"/>
      <c r="Z92" s="248"/>
      <c r="AA92" s="248"/>
      <c r="AB92" s="248"/>
      <c r="AC92" s="248"/>
      <c r="AD92" s="248"/>
      <c r="AE92" s="248"/>
      <c r="AF92" s="248"/>
      <c r="AG92" s="250" t="s">
        <v>58</v>
      </c>
      <c r="AH92" s="248"/>
      <c r="AI92" s="248"/>
      <c r="AJ92" s="248"/>
      <c r="AK92" s="248"/>
      <c r="AL92" s="248"/>
      <c r="AM92" s="248"/>
      <c r="AN92" s="249" t="s">
        <v>59</v>
      </c>
      <c r="AO92" s="248"/>
      <c r="AP92" s="251"/>
      <c r="AQ92" s="71" t="s">
        <v>60</v>
      </c>
      <c r="AR92" s="36"/>
      <c r="AS92" s="72" t="s">
        <v>61</v>
      </c>
      <c r="AT92" s="73" t="s">
        <v>62</v>
      </c>
      <c r="AU92" s="73" t="s">
        <v>63</v>
      </c>
      <c r="AV92" s="73" t="s">
        <v>64</v>
      </c>
      <c r="AW92" s="73" t="s">
        <v>65</v>
      </c>
      <c r="AX92" s="73" t="s">
        <v>66</v>
      </c>
      <c r="AY92" s="73" t="s">
        <v>67</v>
      </c>
      <c r="AZ92" s="73" t="s">
        <v>68</v>
      </c>
      <c r="BA92" s="73" t="s">
        <v>69</v>
      </c>
      <c r="BB92" s="73" t="s">
        <v>70</v>
      </c>
      <c r="BC92" s="73" t="s">
        <v>71</v>
      </c>
      <c r="BD92" s="74" t="s">
        <v>72</v>
      </c>
      <c r="BE92" s="31"/>
    </row>
    <row r="93" spans="1:91" s="2" customFormat="1" ht="10.9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1" s="6" customFormat="1" ht="32.450000000000003" customHeight="1">
      <c r="B94" s="78"/>
      <c r="C94" s="79" t="s">
        <v>73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55">
        <f>ROUND(AG95,2)</f>
        <v>0</v>
      </c>
      <c r="AH94" s="255"/>
      <c r="AI94" s="255"/>
      <c r="AJ94" s="255"/>
      <c r="AK94" s="255"/>
      <c r="AL94" s="255"/>
      <c r="AM94" s="255"/>
      <c r="AN94" s="256">
        <f>SUM(AG94,AT94)</f>
        <v>0</v>
      </c>
      <c r="AO94" s="256"/>
      <c r="AP94" s="256"/>
      <c r="AQ94" s="82" t="s">
        <v>1</v>
      </c>
      <c r="AR94" s="83"/>
      <c r="AS94" s="84">
        <f>ROUND(AS95,2)</f>
        <v>0</v>
      </c>
      <c r="AT94" s="85">
        <f>ROUND(SUM(AV94:AW94),2)</f>
        <v>0</v>
      </c>
      <c r="AU94" s="86">
        <f>ROUND(AU95,5)</f>
        <v>0</v>
      </c>
      <c r="AV94" s="85">
        <f>ROUND(AZ94*L29,2)</f>
        <v>0</v>
      </c>
      <c r="AW94" s="85">
        <f>ROUND(BA94*L30,2)</f>
        <v>0</v>
      </c>
      <c r="AX94" s="85">
        <f>ROUND(BB94*L29,2)</f>
        <v>0</v>
      </c>
      <c r="AY94" s="85">
        <f>ROUND(BC94*L30,2)</f>
        <v>0</v>
      </c>
      <c r="AZ94" s="85">
        <f>ROUND(AZ95,2)</f>
        <v>0</v>
      </c>
      <c r="BA94" s="85">
        <f>ROUND(BA95,2)</f>
        <v>0</v>
      </c>
      <c r="BB94" s="85">
        <f>ROUND(BB95,2)</f>
        <v>0</v>
      </c>
      <c r="BC94" s="85">
        <f>ROUND(BC95,2)</f>
        <v>0</v>
      </c>
      <c r="BD94" s="87">
        <f>ROUND(BD95,2)</f>
        <v>0</v>
      </c>
      <c r="BS94" s="88" t="s">
        <v>74</v>
      </c>
      <c r="BT94" s="88" t="s">
        <v>75</v>
      </c>
      <c r="BU94" s="89" t="s">
        <v>76</v>
      </c>
      <c r="BV94" s="88" t="s">
        <v>77</v>
      </c>
      <c r="BW94" s="88" t="s">
        <v>5</v>
      </c>
      <c r="BX94" s="88" t="s">
        <v>78</v>
      </c>
      <c r="CL94" s="88" t="s">
        <v>1</v>
      </c>
    </row>
    <row r="95" spans="1:91" s="7" customFormat="1" ht="16.5" customHeight="1">
      <c r="A95" s="90" t="s">
        <v>79</v>
      </c>
      <c r="B95" s="91"/>
      <c r="C95" s="92"/>
      <c r="D95" s="254" t="s">
        <v>80</v>
      </c>
      <c r="E95" s="254"/>
      <c r="F95" s="254"/>
      <c r="G95" s="254"/>
      <c r="H95" s="254"/>
      <c r="I95" s="93"/>
      <c r="J95" s="254" t="s">
        <v>81</v>
      </c>
      <c r="K95" s="254"/>
      <c r="L95" s="254"/>
      <c r="M95" s="254"/>
      <c r="N95" s="254"/>
      <c r="O95" s="254"/>
      <c r="P95" s="254"/>
      <c r="Q95" s="254"/>
      <c r="R95" s="254"/>
      <c r="S95" s="254"/>
      <c r="T95" s="254"/>
      <c r="U95" s="254"/>
      <c r="V95" s="254"/>
      <c r="W95" s="254"/>
      <c r="X95" s="254"/>
      <c r="Y95" s="254"/>
      <c r="Z95" s="254"/>
      <c r="AA95" s="254"/>
      <c r="AB95" s="254"/>
      <c r="AC95" s="254"/>
      <c r="AD95" s="254"/>
      <c r="AE95" s="254"/>
      <c r="AF95" s="254"/>
      <c r="AG95" s="252">
        <f>'01-2Z1 - Obnova Bernheier...'!J30</f>
        <v>0</v>
      </c>
      <c r="AH95" s="253"/>
      <c r="AI95" s="253"/>
      <c r="AJ95" s="253"/>
      <c r="AK95" s="253"/>
      <c r="AL95" s="253"/>
      <c r="AM95" s="253"/>
      <c r="AN95" s="252">
        <f>SUM(AG95,AT95)</f>
        <v>0</v>
      </c>
      <c r="AO95" s="253"/>
      <c r="AP95" s="253"/>
      <c r="AQ95" s="94" t="s">
        <v>82</v>
      </c>
      <c r="AR95" s="95"/>
      <c r="AS95" s="96">
        <v>0</v>
      </c>
      <c r="AT95" s="97">
        <f>ROUND(SUM(AV95:AW95),2)</f>
        <v>0</v>
      </c>
      <c r="AU95" s="98">
        <f>'01-2Z1 - Obnova Bernheier...'!P123</f>
        <v>0</v>
      </c>
      <c r="AV95" s="97">
        <f>'01-2Z1 - Obnova Bernheier...'!J33</f>
        <v>0</v>
      </c>
      <c r="AW95" s="97">
        <f>'01-2Z1 - Obnova Bernheier...'!J34</f>
        <v>0</v>
      </c>
      <c r="AX95" s="97">
        <f>'01-2Z1 - Obnova Bernheier...'!J35</f>
        <v>0</v>
      </c>
      <c r="AY95" s="97">
        <f>'01-2Z1 - Obnova Bernheier...'!J36</f>
        <v>0</v>
      </c>
      <c r="AZ95" s="97">
        <f>'01-2Z1 - Obnova Bernheier...'!F33</f>
        <v>0</v>
      </c>
      <c r="BA95" s="97">
        <f>'01-2Z1 - Obnova Bernheier...'!F34</f>
        <v>0</v>
      </c>
      <c r="BB95" s="97">
        <f>'01-2Z1 - Obnova Bernheier...'!F35</f>
        <v>0</v>
      </c>
      <c r="BC95" s="97">
        <f>'01-2Z1 - Obnova Bernheier...'!F36</f>
        <v>0</v>
      </c>
      <c r="BD95" s="99">
        <f>'01-2Z1 - Obnova Bernheier...'!F37</f>
        <v>0</v>
      </c>
      <c r="BT95" s="100" t="s">
        <v>83</v>
      </c>
      <c r="BV95" s="100" t="s">
        <v>77</v>
      </c>
      <c r="BW95" s="100" t="s">
        <v>84</v>
      </c>
      <c r="BX95" s="100" t="s">
        <v>5</v>
      </c>
      <c r="CL95" s="100" t="s">
        <v>1</v>
      </c>
      <c r="CM95" s="100" t="s">
        <v>85</v>
      </c>
    </row>
    <row r="96" spans="1:91" s="2" customFormat="1" ht="30" customHeight="1">
      <c r="A96" s="31"/>
      <c r="B96" s="32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6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</row>
    <row r="97" spans="1:57" s="2" customFormat="1" ht="6.95" customHeight="1">
      <c r="A97" s="31"/>
      <c r="B97" s="51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  <c r="Z97" s="52"/>
      <c r="AA97" s="52"/>
      <c r="AB97" s="52"/>
      <c r="AC97" s="52"/>
      <c r="AD97" s="52"/>
      <c r="AE97" s="52"/>
      <c r="AF97" s="52"/>
      <c r="AG97" s="52"/>
      <c r="AH97" s="52"/>
      <c r="AI97" s="52"/>
      <c r="AJ97" s="52"/>
      <c r="AK97" s="52"/>
      <c r="AL97" s="52"/>
      <c r="AM97" s="52"/>
      <c r="AN97" s="52"/>
      <c r="AO97" s="52"/>
      <c r="AP97" s="52"/>
      <c r="AQ97" s="52"/>
      <c r="AR97" s="36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</sheetData>
  <sheetProtection algorithmName="SHA-512" hashValue="0nQ9NxhtkKJBFhTJhUQ74sKdtsfxfLSXH7jvmRjM2+a46Xz6vlA6Xx6/BOGCso7DZrlMIk6p47wSYHSZEQ34wg==" saltValue="BS0Oy700z+2Z8yO2zJbwJCRh/CqC1GtmEp6JBfj3OWpXsQa/vliux06aSOUWHVkl98xikack8MvL5C5o5PrW4g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1-2Z1 - Obnova Bernheier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5"/>
  <sheetViews>
    <sheetView showGridLines="0" tabSelected="1" workbookViewId="0">
      <selection activeCell="A2" sqref="A2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1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1"/>
      <c r="L2" s="257"/>
      <c r="M2" s="257"/>
      <c r="N2" s="257"/>
      <c r="O2" s="257"/>
      <c r="P2" s="257"/>
      <c r="Q2" s="257"/>
      <c r="R2" s="257"/>
      <c r="S2" s="257"/>
      <c r="T2" s="257"/>
      <c r="U2" s="257"/>
      <c r="V2" s="257"/>
      <c r="AT2" s="14" t="s">
        <v>84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4"/>
      <c r="J3" s="103"/>
      <c r="K3" s="103"/>
      <c r="L3" s="17"/>
      <c r="AT3" s="14" t="s">
        <v>85</v>
      </c>
    </row>
    <row r="4" spans="1:46" s="1" customFormat="1" ht="24.95" customHeight="1">
      <c r="B4" s="17"/>
      <c r="D4" s="105" t="s">
        <v>86</v>
      </c>
      <c r="I4" s="101"/>
      <c r="L4" s="17"/>
      <c r="M4" s="106" t="s">
        <v>10</v>
      </c>
      <c r="AT4" s="14" t="s">
        <v>4</v>
      </c>
    </row>
    <row r="5" spans="1:46" s="1" customFormat="1" ht="6.95" customHeight="1">
      <c r="B5" s="17"/>
      <c r="I5" s="101"/>
      <c r="L5" s="17"/>
    </row>
    <row r="6" spans="1:46" s="1" customFormat="1" ht="12" customHeight="1">
      <c r="B6" s="17"/>
      <c r="D6" s="107" t="s">
        <v>16</v>
      </c>
      <c r="I6" s="101"/>
      <c r="L6" s="17"/>
    </row>
    <row r="7" spans="1:46" s="1" customFormat="1" ht="16.5" customHeight="1">
      <c r="B7" s="17"/>
      <c r="E7" s="258" t="str">
        <f>'Rekapitulace stavby'!K6</f>
        <v>Obnova Bernheierovy hrobky v Odrách</v>
      </c>
      <c r="F7" s="259"/>
      <c r="G7" s="259"/>
      <c r="H7" s="259"/>
      <c r="I7" s="101"/>
      <c r="L7" s="17"/>
    </row>
    <row r="8" spans="1:46" s="2" customFormat="1" ht="12" customHeight="1">
      <c r="A8" s="31"/>
      <c r="B8" s="36"/>
      <c r="C8" s="31"/>
      <c r="D8" s="107" t="s">
        <v>87</v>
      </c>
      <c r="E8" s="31"/>
      <c r="F8" s="31"/>
      <c r="G8" s="31"/>
      <c r="H8" s="31"/>
      <c r="I8" s="108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60" t="s">
        <v>81</v>
      </c>
      <c r="F9" s="261"/>
      <c r="G9" s="261"/>
      <c r="H9" s="261"/>
      <c r="I9" s="108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108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7" t="s">
        <v>18</v>
      </c>
      <c r="E11" s="31"/>
      <c r="F11" s="109" t="s">
        <v>1</v>
      </c>
      <c r="G11" s="31"/>
      <c r="H11" s="31"/>
      <c r="I11" s="110" t="s">
        <v>19</v>
      </c>
      <c r="J11" s="109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7" t="s">
        <v>20</v>
      </c>
      <c r="E12" s="31"/>
      <c r="F12" s="109" t="s">
        <v>21</v>
      </c>
      <c r="G12" s="31"/>
      <c r="H12" s="31"/>
      <c r="I12" s="110" t="s">
        <v>22</v>
      </c>
      <c r="J12" s="111">
        <v>44237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108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7" t="s">
        <v>24</v>
      </c>
      <c r="E14" s="31"/>
      <c r="F14" s="31"/>
      <c r="G14" s="31"/>
      <c r="H14" s="31"/>
      <c r="I14" s="110" t="s">
        <v>25</v>
      </c>
      <c r="J14" s="109" t="s">
        <v>1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09" t="s">
        <v>26</v>
      </c>
      <c r="F15" s="31"/>
      <c r="G15" s="31"/>
      <c r="H15" s="31"/>
      <c r="I15" s="110" t="s">
        <v>27</v>
      </c>
      <c r="J15" s="109" t="s">
        <v>1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108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7" t="s">
        <v>28</v>
      </c>
      <c r="E17" s="31"/>
      <c r="F17" s="31"/>
      <c r="G17" s="31"/>
      <c r="H17" s="31"/>
      <c r="I17" s="110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62" t="str">
        <f>'Rekapitulace stavby'!E14</f>
        <v>Vyplň údaj</v>
      </c>
      <c r="F18" s="263"/>
      <c r="G18" s="263"/>
      <c r="H18" s="263"/>
      <c r="I18" s="110" t="s">
        <v>27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108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7" t="s">
        <v>30</v>
      </c>
      <c r="E20" s="31"/>
      <c r="F20" s="31"/>
      <c r="G20" s="31"/>
      <c r="H20" s="31"/>
      <c r="I20" s="110" t="s">
        <v>25</v>
      </c>
      <c r="J20" s="109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09" t="str">
        <f>IF('Rekapitulace stavby'!E17="","",'Rekapitulace stavby'!E17)</f>
        <v xml:space="preserve"> </v>
      </c>
      <c r="F21" s="31"/>
      <c r="G21" s="31"/>
      <c r="H21" s="31"/>
      <c r="I21" s="110" t="s">
        <v>27</v>
      </c>
      <c r="J21" s="109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108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7" t="s">
        <v>33</v>
      </c>
      <c r="E23" s="31"/>
      <c r="F23" s="31"/>
      <c r="G23" s="31"/>
      <c r="H23" s="31"/>
      <c r="I23" s="110" t="s">
        <v>25</v>
      </c>
      <c r="J23" s="109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09" t="str">
        <f>IF('Rekapitulace stavby'!E20="","",'Rekapitulace stavby'!E20)</f>
        <v xml:space="preserve"> </v>
      </c>
      <c r="F24" s="31"/>
      <c r="G24" s="31"/>
      <c r="H24" s="31"/>
      <c r="I24" s="110" t="s">
        <v>27</v>
      </c>
      <c r="J24" s="109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108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7" t="s">
        <v>34</v>
      </c>
      <c r="E26" s="31"/>
      <c r="F26" s="31"/>
      <c r="G26" s="31"/>
      <c r="H26" s="31"/>
      <c r="I26" s="108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64" t="s">
        <v>1</v>
      </c>
      <c r="F27" s="264"/>
      <c r="G27" s="264"/>
      <c r="H27" s="264"/>
      <c r="I27" s="114"/>
      <c r="J27" s="112"/>
      <c r="K27" s="112"/>
      <c r="L27" s="115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108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6"/>
      <c r="E29" s="116"/>
      <c r="F29" s="116"/>
      <c r="G29" s="116"/>
      <c r="H29" s="116"/>
      <c r="I29" s="117"/>
      <c r="J29" s="116"/>
      <c r="K29" s="116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8" t="s">
        <v>35</v>
      </c>
      <c r="E30" s="31"/>
      <c r="F30" s="31"/>
      <c r="G30" s="31"/>
      <c r="H30" s="31"/>
      <c r="I30" s="108"/>
      <c r="J30" s="119">
        <f>ROUND(J123,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6"/>
      <c r="E31" s="116"/>
      <c r="F31" s="116"/>
      <c r="G31" s="116"/>
      <c r="H31" s="116"/>
      <c r="I31" s="117"/>
      <c r="J31" s="116"/>
      <c r="K31" s="116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20" t="s">
        <v>37</v>
      </c>
      <c r="G32" s="31"/>
      <c r="H32" s="31"/>
      <c r="I32" s="121" t="s">
        <v>36</v>
      </c>
      <c r="J32" s="120" t="s">
        <v>38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22" t="s">
        <v>39</v>
      </c>
      <c r="E33" s="107" t="s">
        <v>40</v>
      </c>
      <c r="F33" s="123">
        <f>ROUND((SUM(BE123:BE154)),  2)</f>
        <v>0</v>
      </c>
      <c r="G33" s="31"/>
      <c r="H33" s="31"/>
      <c r="I33" s="124">
        <v>0.21</v>
      </c>
      <c r="J33" s="123">
        <f>ROUND(((SUM(BE123:BE154))*I33),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7" t="s">
        <v>41</v>
      </c>
      <c r="F34" s="123">
        <f>ROUND((SUM(BF123:BF154)),  2)</f>
        <v>0</v>
      </c>
      <c r="G34" s="31"/>
      <c r="H34" s="31"/>
      <c r="I34" s="124">
        <v>0.15</v>
      </c>
      <c r="J34" s="123">
        <f>ROUND(((SUM(BF123:BF154))*I34),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7" t="s">
        <v>42</v>
      </c>
      <c r="F35" s="123">
        <f>ROUND((SUM(BG123:BG154)),  2)</f>
        <v>0</v>
      </c>
      <c r="G35" s="31"/>
      <c r="H35" s="31"/>
      <c r="I35" s="124">
        <v>0.21</v>
      </c>
      <c r="J35" s="123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7" t="s">
        <v>43</v>
      </c>
      <c r="F36" s="123">
        <f>ROUND((SUM(BH123:BH154)),  2)</f>
        <v>0</v>
      </c>
      <c r="G36" s="31"/>
      <c r="H36" s="31"/>
      <c r="I36" s="124">
        <v>0.15</v>
      </c>
      <c r="J36" s="123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7" t="s">
        <v>44</v>
      </c>
      <c r="F37" s="123">
        <f>ROUND((SUM(BI123:BI154)),  2)</f>
        <v>0</v>
      </c>
      <c r="G37" s="31"/>
      <c r="H37" s="31"/>
      <c r="I37" s="124">
        <v>0</v>
      </c>
      <c r="J37" s="123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108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5"/>
      <c r="D39" s="126" t="s">
        <v>45</v>
      </c>
      <c r="E39" s="127"/>
      <c r="F39" s="127"/>
      <c r="G39" s="128" t="s">
        <v>46</v>
      </c>
      <c r="H39" s="129" t="s">
        <v>47</v>
      </c>
      <c r="I39" s="130"/>
      <c r="J39" s="131">
        <f>SUM(J30:J37)</f>
        <v>0</v>
      </c>
      <c r="K39" s="132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108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I41" s="101"/>
      <c r="L41" s="17"/>
    </row>
    <row r="42" spans="1:31" s="1" customFormat="1" ht="14.45" customHeight="1">
      <c r="B42" s="17"/>
      <c r="I42" s="101"/>
      <c r="L42" s="17"/>
    </row>
    <row r="43" spans="1:31" s="1" customFormat="1" ht="14.45" customHeight="1">
      <c r="B43" s="17"/>
      <c r="I43" s="101"/>
      <c r="L43" s="17"/>
    </row>
    <row r="44" spans="1:31" s="1" customFormat="1" ht="14.45" customHeight="1">
      <c r="B44" s="17"/>
      <c r="I44" s="101"/>
      <c r="L44" s="17"/>
    </row>
    <row r="45" spans="1:31" s="1" customFormat="1" ht="14.45" customHeight="1">
      <c r="B45" s="17"/>
      <c r="I45" s="101"/>
      <c r="L45" s="17"/>
    </row>
    <row r="46" spans="1:31" s="1" customFormat="1" ht="14.45" customHeight="1">
      <c r="B46" s="17"/>
      <c r="I46" s="101"/>
      <c r="L46" s="17"/>
    </row>
    <row r="47" spans="1:31" s="1" customFormat="1" ht="14.45" customHeight="1">
      <c r="B47" s="17"/>
      <c r="I47" s="101"/>
      <c r="L47" s="17"/>
    </row>
    <row r="48" spans="1:31" s="1" customFormat="1" ht="14.45" customHeight="1">
      <c r="B48" s="17"/>
      <c r="I48" s="101"/>
      <c r="L48" s="17"/>
    </row>
    <row r="49" spans="1:31" s="1" customFormat="1" ht="14.45" customHeight="1">
      <c r="B49" s="17"/>
      <c r="I49" s="101"/>
      <c r="L49" s="17"/>
    </row>
    <row r="50" spans="1:31" s="2" customFormat="1" ht="14.45" customHeight="1">
      <c r="B50" s="48"/>
      <c r="D50" s="133" t="s">
        <v>48</v>
      </c>
      <c r="E50" s="134"/>
      <c r="F50" s="134"/>
      <c r="G50" s="133" t="s">
        <v>49</v>
      </c>
      <c r="H50" s="134"/>
      <c r="I50" s="135"/>
      <c r="J50" s="134"/>
      <c r="K50" s="134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36" t="s">
        <v>50</v>
      </c>
      <c r="E61" s="137"/>
      <c r="F61" s="138" t="s">
        <v>51</v>
      </c>
      <c r="G61" s="136" t="s">
        <v>50</v>
      </c>
      <c r="H61" s="137"/>
      <c r="I61" s="139"/>
      <c r="J61" s="140" t="s">
        <v>51</v>
      </c>
      <c r="K61" s="137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33" t="s">
        <v>52</v>
      </c>
      <c r="E65" s="141"/>
      <c r="F65" s="141"/>
      <c r="G65" s="133" t="s">
        <v>53</v>
      </c>
      <c r="H65" s="141"/>
      <c r="I65" s="142"/>
      <c r="J65" s="141"/>
      <c r="K65" s="141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36" t="s">
        <v>50</v>
      </c>
      <c r="E76" s="137"/>
      <c r="F76" s="138" t="s">
        <v>51</v>
      </c>
      <c r="G76" s="136" t="s">
        <v>50</v>
      </c>
      <c r="H76" s="137"/>
      <c r="I76" s="139"/>
      <c r="J76" s="140" t="s">
        <v>51</v>
      </c>
      <c r="K76" s="137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3"/>
      <c r="C77" s="144"/>
      <c r="D77" s="144"/>
      <c r="E77" s="144"/>
      <c r="F77" s="144"/>
      <c r="G77" s="144"/>
      <c r="H77" s="144"/>
      <c r="I77" s="145"/>
      <c r="J77" s="144"/>
      <c r="K77" s="144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46"/>
      <c r="C81" s="147"/>
      <c r="D81" s="147"/>
      <c r="E81" s="147"/>
      <c r="F81" s="147"/>
      <c r="G81" s="147"/>
      <c r="H81" s="147"/>
      <c r="I81" s="148"/>
      <c r="J81" s="147"/>
      <c r="K81" s="147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88</v>
      </c>
      <c r="D82" s="33"/>
      <c r="E82" s="33"/>
      <c r="F82" s="33"/>
      <c r="G82" s="33"/>
      <c r="H82" s="33"/>
      <c r="I82" s="108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108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108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65" t="str">
        <f>E7</f>
        <v>Obnova Bernheierovy hrobky v Odrách</v>
      </c>
      <c r="F85" s="266"/>
      <c r="G85" s="266"/>
      <c r="H85" s="266"/>
      <c r="I85" s="108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87</v>
      </c>
      <c r="D86" s="33"/>
      <c r="E86" s="33"/>
      <c r="F86" s="33"/>
      <c r="G86" s="33"/>
      <c r="H86" s="33"/>
      <c r="I86" s="108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36" t="str">
        <f>E9</f>
        <v>Obnova Bernheierovy hrobky - 2. etapa</v>
      </c>
      <c r="F87" s="267"/>
      <c r="G87" s="267"/>
      <c r="H87" s="267"/>
      <c r="I87" s="108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108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>Odry</v>
      </c>
      <c r="G89" s="33"/>
      <c r="H89" s="33"/>
      <c r="I89" s="110" t="s">
        <v>22</v>
      </c>
      <c r="J89" s="63">
        <f>IF(J12="","",J12)</f>
        <v>44237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108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>Město Odry</v>
      </c>
      <c r="G91" s="33"/>
      <c r="H91" s="33"/>
      <c r="I91" s="110" t="s">
        <v>30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28</v>
      </c>
      <c r="D92" s="33"/>
      <c r="E92" s="33"/>
      <c r="F92" s="24" t="str">
        <f>IF(E18="","",E18)</f>
        <v>Vyplň údaj</v>
      </c>
      <c r="G92" s="33"/>
      <c r="H92" s="33"/>
      <c r="I92" s="110" t="s">
        <v>33</v>
      </c>
      <c r="J92" s="29" t="str">
        <f>E24</f>
        <v xml:space="preserve">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108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9" t="s">
        <v>89</v>
      </c>
      <c r="D94" s="150"/>
      <c r="E94" s="150"/>
      <c r="F94" s="150"/>
      <c r="G94" s="150"/>
      <c r="H94" s="150"/>
      <c r="I94" s="151"/>
      <c r="J94" s="152" t="s">
        <v>90</v>
      </c>
      <c r="K94" s="150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108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53" t="s">
        <v>91</v>
      </c>
      <c r="D96" s="33"/>
      <c r="E96" s="33"/>
      <c r="F96" s="33"/>
      <c r="G96" s="33"/>
      <c r="H96" s="33"/>
      <c r="I96" s="108"/>
      <c r="J96" s="81">
        <f>J123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92</v>
      </c>
    </row>
    <row r="97" spans="1:31" s="9" customFormat="1" ht="24.95" customHeight="1">
      <c r="B97" s="154"/>
      <c r="C97" s="155"/>
      <c r="D97" s="156" t="s">
        <v>93</v>
      </c>
      <c r="E97" s="157"/>
      <c r="F97" s="157"/>
      <c r="G97" s="157"/>
      <c r="H97" s="157"/>
      <c r="I97" s="158"/>
      <c r="J97" s="159">
        <f>J124</f>
        <v>0</v>
      </c>
      <c r="K97" s="155"/>
      <c r="L97" s="160"/>
    </row>
    <row r="98" spans="1:31" s="10" customFormat="1" ht="19.899999999999999" customHeight="1">
      <c r="B98" s="161"/>
      <c r="C98" s="162"/>
      <c r="D98" s="163" t="s">
        <v>94</v>
      </c>
      <c r="E98" s="164"/>
      <c r="F98" s="164"/>
      <c r="G98" s="164"/>
      <c r="H98" s="164"/>
      <c r="I98" s="165"/>
      <c r="J98" s="166">
        <f>J125</f>
        <v>0</v>
      </c>
      <c r="K98" s="162"/>
      <c r="L98" s="167"/>
    </row>
    <row r="99" spans="1:31" s="10" customFormat="1" ht="19.899999999999999" customHeight="1">
      <c r="B99" s="161"/>
      <c r="C99" s="162"/>
      <c r="D99" s="163" t="s">
        <v>95</v>
      </c>
      <c r="E99" s="164"/>
      <c r="F99" s="164"/>
      <c r="G99" s="164"/>
      <c r="H99" s="164"/>
      <c r="I99" s="165"/>
      <c r="J99" s="166">
        <f>J135</f>
        <v>0</v>
      </c>
      <c r="K99" s="162"/>
      <c r="L99" s="167"/>
    </row>
    <row r="100" spans="1:31" s="10" customFormat="1" ht="19.899999999999999" customHeight="1">
      <c r="B100" s="161"/>
      <c r="C100" s="162"/>
      <c r="D100" s="163" t="s">
        <v>96</v>
      </c>
      <c r="E100" s="164"/>
      <c r="F100" s="164"/>
      <c r="G100" s="164"/>
      <c r="H100" s="164"/>
      <c r="I100" s="165"/>
      <c r="J100" s="166">
        <f>J138</f>
        <v>0</v>
      </c>
      <c r="K100" s="162"/>
      <c r="L100" s="167"/>
    </row>
    <row r="101" spans="1:31" s="10" customFormat="1" ht="19.899999999999999" customHeight="1">
      <c r="B101" s="161"/>
      <c r="C101" s="162"/>
      <c r="D101" s="163" t="s">
        <v>97</v>
      </c>
      <c r="E101" s="164"/>
      <c r="F101" s="164"/>
      <c r="G101" s="164"/>
      <c r="H101" s="164"/>
      <c r="I101" s="165"/>
      <c r="J101" s="166">
        <f>J143</f>
        <v>0</v>
      </c>
      <c r="K101" s="162"/>
      <c r="L101" s="167"/>
    </row>
    <row r="102" spans="1:31" s="10" customFormat="1" ht="19.899999999999999" customHeight="1">
      <c r="B102" s="161"/>
      <c r="C102" s="162"/>
      <c r="D102" s="163" t="s">
        <v>98</v>
      </c>
      <c r="E102" s="164"/>
      <c r="F102" s="164"/>
      <c r="G102" s="164"/>
      <c r="H102" s="164"/>
      <c r="I102" s="165"/>
      <c r="J102" s="166">
        <f>J149</f>
        <v>0</v>
      </c>
      <c r="K102" s="162"/>
      <c r="L102" s="167"/>
    </row>
    <row r="103" spans="1:31" s="9" customFormat="1" ht="24.95" customHeight="1">
      <c r="B103" s="154"/>
      <c r="C103" s="155"/>
      <c r="D103" s="156" t="s">
        <v>99</v>
      </c>
      <c r="E103" s="157"/>
      <c r="F103" s="157"/>
      <c r="G103" s="157"/>
      <c r="H103" s="157"/>
      <c r="I103" s="158"/>
      <c r="J103" s="159">
        <f>J153</f>
        <v>0</v>
      </c>
      <c r="K103" s="155"/>
      <c r="L103" s="160"/>
    </row>
    <row r="104" spans="1:31" s="2" customFormat="1" ht="21.75" customHeight="1">
      <c r="A104" s="31"/>
      <c r="B104" s="32"/>
      <c r="C104" s="33"/>
      <c r="D104" s="33"/>
      <c r="E104" s="33"/>
      <c r="F104" s="33"/>
      <c r="G104" s="33"/>
      <c r="H104" s="33"/>
      <c r="I104" s="108"/>
      <c r="J104" s="33"/>
      <c r="K104" s="33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6.95" customHeight="1">
      <c r="A105" s="31"/>
      <c r="B105" s="51"/>
      <c r="C105" s="52"/>
      <c r="D105" s="52"/>
      <c r="E105" s="52"/>
      <c r="F105" s="52"/>
      <c r="G105" s="52"/>
      <c r="H105" s="52"/>
      <c r="I105" s="145"/>
      <c r="J105" s="52"/>
      <c r="K105" s="52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9" spans="1:31" s="2" customFormat="1" ht="6.95" customHeight="1">
      <c r="A109" s="31"/>
      <c r="B109" s="53"/>
      <c r="C109" s="54"/>
      <c r="D109" s="54"/>
      <c r="E109" s="54"/>
      <c r="F109" s="54"/>
      <c r="G109" s="54"/>
      <c r="H109" s="54"/>
      <c r="I109" s="148"/>
      <c r="J109" s="54"/>
      <c r="K109" s="54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24.95" customHeight="1">
      <c r="A110" s="31"/>
      <c r="B110" s="32"/>
      <c r="C110" s="20" t="s">
        <v>100</v>
      </c>
      <c r="D110" s="33"/>
      <c r="E110" s="33"/>
      <c r="F110" s="33"/>
      <c r="G110" s="33"/>
      <c r="H110" s="33"/>
      <c r="I110" s="108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6.95" customHeight="1">
      <c r="A111" s="31"/>
      <c r="B111" s="32"/>
      <c r="C111" s="33"/>
      <c r="D111" s="33"/>
      <c r="E111" s="33"/>
      <c r="F111" s="33"/>
      <c r="G111" s="33"/>
      <c r="H111" s="33"/>
      <c r="I111" s="108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2" customHeight="1">
      <c r="A112" s="31"/>
      <c r="B112" s="32"/>
      <c r="C112" s="26" t="s">
        <v>16</v>
      </c>
      <c r="D112" s="33"/>
      <c r="E112" s="33"/>
      <c r="F112" s="33"/>
      <c r="G112" s="33"/>
      <c r="H112" s="33"/>
      <c r="I112" s="108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6.5" customHeight="1">
      <c r="A113" s="31"/>
      <c r="B113" s="32"/>
      <c r="C113" s="33"/>
      <c r="D113" s="33"/>
      <c r="E113" s="265" t="str">
        <f>E7</f>
        <v>Obnova Bernheierovy hrobky v Odrách</v>
      </c>
      <c r="F113" s="266"/>
      <c r="G113" s="266"/>
      <c r="H113" s="266"/>
      <c r="I113" s="108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2" customHeight="1">
      <c r="A114" s="31"/>
      <c r="B114" s="32"/>
      <c r="C114" s="26" t="s">
        <v>87</v>
      </c>
      <c r="D114" s="33"/>
      <c r="E114" s="33"/>
      <c r="F114" s="33"/>
      <c r="G114" s="33"/>
      <c r="H114" s="33"/>
      <c r="I114" s="108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6.5" customHeight="1">
      <c r="A115" s="31"/>
      <c r="B115" s="32"/>
      <c r="C115" s="33"/>
      <c r="D115" s="33"/>
      <c r="E115" s="236" t="str">
        <f>E9</f>
        <v>Obnova Bernheierovy hrobky - 2. etapa</v>
      </c>
      <c r="F115" s="267"/>
      <c r="G115" s="267"/>
      <c r="H115" s="267"/>
      <c r="I115" s="108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6.95" customHeight="1">
      <c r="A116" s="31"/>
      <c r="B116" s="32"/>
      <c r="C116" s="33"/>
      <c r="D116" s="33"/>
      <c r="E116" s="33"/>
      <c r="F116" s="33"/>
      <c r="G116" s="33"/>
      <c r="H116" s="33"/>
      <c r="I116" s="108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2" customHeight="1">
      <c r="A117" s="31"/>
      <c r="B117" s="32"/>
      <c r="C117" s="26" t="s">
        <v>20</v>
      </c>
      <c r="D117" s="33"/>
      <c r="E117" s="33"/>
      <c r="F117" s="24" t="str">
        <f>F12</f>
        <v>Odry</v>
      </c>
      <c r="G117" s="33"/>
      <c r="H117" s="33"/>
      <c r="I117" s="110" t="s">
        <v>22</v>
      </c>
      <c r="J117" s="63">
        <f>IF(J12="","",J12)</f>
        <v>44237</v>
      </c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6.95" customHeight="1">
      <c r="A118" s="31"/>
      <c r="B118" s="32"/>
      <c r="C118" s="33"/>
      <c r="D118" s="33"/>
      <c r="E118" s="33"/>
      <c r="F118" s="33"/>
      <c r="G118" s="33"/>
      <c r="H118" s="33"/>
      <c r="I118" s="108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5.2" customHeight="1">
      <c r="A119" s="31"/>
      <c r="B119" s="32"/>
      <c r="C119" s="26" t="s">
        <v>24</v>
      </c>
      <c r="D119" s="33"/>
      <c r="E119" s="33"/>
      <c r="F119" s="24" t="str">
        <f>E15</f>
        <v>Město Odry</v>
      </c>
      <c r="G119" s="33"/>
      <c r="H119" s="33"/>
      <c r="I119" s="110" t="s">
        <v>30</v>
      </c>
      <c r="J119" s="29" t="str">
        <f>E21</f>
        <v xml:space="preserve"> </v>
      </c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5.2" customHeight="1">
      <c r="A120" s="31"/>
      <c r="B120" s="32"/>
      <c r="C120" s="26" t="s">
        <v>28</v>
      </c>
      <c r="D120" s="33"/>
      <c r="E120" s="33"/>
      <c r="F120" s="24" t="str">
        <f>IF(E18="","",E18)</f>
        <v>Vyplň údaj</v>
      </c>
      <c r="G120" s="33"/>
      <c r="H120" s="33"/>
      <c r="I120" s="110" t="s">
        <v>33</v>
      </c>
      <c r="J120" s="29" t="str">
        <f>E24</f>
        <v xml:space="preserve"> </v>
      </c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10.35" customHeight="1">
      <c r="A121" s="31"/>
      <c r="B121" s="32"/>
      <c r="C121" s="33"/>
      <c r="D121" s="33"/>
      <c r="E121" s="33"/>
      <c r="F121" s="33"/>
      <c r="G121" s="33"/>
      <c r="H121" s="33"/>
      <c r="I121" s="108"/>
      <c r="J121" s="33"/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11" customFormat="1" ht="29.25" customHeight="1">
      <c r="A122" s="168"/>
      <c r="B122" s="169"/>
      <c r="C122" s="170" t="s">
        <v>101</v>
      </c>
      <c r="D122" s="171" t="s">
        <v>60</v>
      </c>
      <c r="E122" s="171" t="s">
        <v>56</v>
      </c>
      <c r="F122" s="171" t="s">
        <v>57</v>
      </c>
      <c r="G122" s="171" t="s">
        <v>102</v>
      </c>
      <c r="H122" s="171" t="s">
        <v>103</v>
      </c>
      <c r="I122" s="172" t="s">
        <v>104</v>
      </c>
      <c r="J122" s="173" t="s">
        <v>90</v>
      </c>
      <c r="K122" s="174" t="s">
        <v>105</v>
      </c>
      <c r="L122" s="175"/>
      <c r="M122" s="72" t="s">
        <v>1</v>
      </c>
      <c r="N122" s="73" t="s">
        <v>39</v>
      </c>
      <c r="O122" s="73" t="s">
        <v>106</v>
      </c>
      <c r="P122" s="73" t="s">
        <v>107</v>
      </c>
      <c r="Q122" s="73" t="s">
        <v>108</v>
      </c>
      <c r="R122" s="73" t="s">
        <v>109</v>
      </c>
      <c r="S122" s="73" t="s">
        <v>110</v>
      </c>
      <c r="T122" s="74" t="s">
        <v>111</v>
      </c>
      <c r="U122" s="168"/>
      <c r="V122" s="168"/>
      <c r="W122" s="168"/>
      <c r="X122" s="168"/>
      <c r="Y122" s="168"/>
      <c r="Z122" s="168"/>
      <c r="AA122" s="168"/>
      <c r="AB122" s="168"/>
      <c r="AC122" s="168"/>
      <c r="AD122" s="168"/>
      <c r="AE122" s="168"/>
    </row>
    <row r="123" spans="1:65" s="2" customFormat="1" ht="22.9" customHeight="1">
      <c r="A123" s="31"/>
      <c r="B123" s="32"/>
      <c r="C123" s="79" t="s">
        <v>112</v>
      </c>
      <c r="D123" s="33"/>
      <c r="E123" s="33"/>
      <c r="F123" s="33"/>
      <c r="G123" s="33"/>
      <c r="H123" s="33"/>
      <c r="I123" s="108"/>
      <c r="J123" s="176">
        <f>BK123</f>
        <v>0</v>
      </c>
      <c r="K123" s="33"/>
      <c r="L123" s="36"/>
      <c r="M123" s="75"/>
      <c r="N123" s="177"/>
      <c r="O123" s="76"/>
      <c r="P123" s="178">
        <f>P124+P153</f>
        <v>0</v>
      </c>
      <c r="Q123" s="76"/>
      <c r="R123" s="178">
        <f>R124+R153</f>
        <v>2.5830000000000002E-3</v>
      </c>
      <c r="S123" s="76"/>
      <c r="T123" s="179">
        <f>T124+T153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T123" s="14" t="s">
        <v>74</v>
      </c>
      <c r="AU123" s="14" t="s">
        <v>92</v>
      </c>
      <c r="BK123" s="180">
        <f>BK124+BK153</f>
        <v>0</v>
      </c>
    </row>
    <row r="124" spans="1:65" s="12" customFormat="1" ht="25.9" customHeight="1">
      <c r="B124" s="181"/>
      <c r="C124" s="182"/>
      <c r="D124" s="183" t="s">
        <v>74</v>
      </c>
      <c r="E124" s="184" t="s">
        <v>113</v>
      </c>
      <c r="F124" s="184" t="s">
        <v>113</v>
      </c>
      <c r="G124" s="182"/>
      <c r="H124" s="182"/>
      <c r="I124" s="185"/>
      <c r="J124" s="186">
        <f>BK124</f>
        <v>0</v>
      </c>
      <c r="K124" s="182"/>
      <c r="L124" s="187"/>
      <c r="M124" s="188"/>
      <c r="N124" s="189"/>
      <c r="O124" s="189"/>
      <c r="P124" s="190">
        <f>P125+P135+P138+P143+P149</f>
        <v>0</v>
      </c>
      <c r="Q124" s="189"/>
      <c r="R124" s="190">
        <f>R125+R135+R138+R143+R149</f>
        <v>2.5830000000000002E-3</v>
      </c>
      <c r="S124" s="189"/>
      <c r="T124" s="191">
        <f>T125+T135+T138+T143+T149</f>
        <v>0</v>
      </c>
      <c r="AR124" s="192" t="s">
        <v>83</v>
      </c>
      <c r="AT124" s="193" t="s">
        <v>74</v>
      </c>
      <c r="AU124" s="193" t="s">
        <v>75</v>
      </c>
      <c r="AY124" s="192" t="s">
        <v>114</v>
      </c>
      <c r="BK124" s="194">
        <f>BK125+BK135+BK138+BK143+BK149</f>
        <v>0</v>
      </c>
    </row>
    <row r="125" spans="1:65" s="12" customFormat="1" ht="22.9" customHeight="1">
      <c r="B125" s="181"/>
      <c r="C125" s="182"/>
      <c r="D125" s="183" t="s">
        <v>74</v>
      </c>
      <c r="E125" s="195" t="s">
        <v>115</v>
      </c>
      <c r="F125" s="195" t="s">
        <v>116</v>
      </c>
      <c r="G125" s="182"/>
      <c r="H125" s="182"/>
      <c r="I125" s="185"/>
      <c r="J125" s="196">
        <f>BK125</f>
        <v>0</v>
      </c>
      <c r="K125" s="182"/>
      <c r="L125" s="187"/>
      <c r="M125" s="188"/>
      <c r="N125" s="189"/>
      <c r="O125" s="189"/>
      <c r="P125" s="190">
        <f>SUM(P126:P134)</f>
        <v>0</v>
      </c>
      <c r="Q125" s="189"/>
      <c r="R125" s="190">
        <f>SUM(R126:R134)</f>
        <v>0</v>
      </c>
      <c r="S125" s="189"/>
      <c r="T125" s="191">
        <f>SUM(T126:T134)</f>
        <v>0</v>
      </c>
      <c r="AR125" s="192" t="s">
        <v>83</v>
      </c>
      <c r="AT125" s="193" t="s">
        <v>74</v>
      </c>
      <c r="AU125" s="193" t="s">
        <v>83</v>
      </c>
      <c r="AY125" s="192" t="s">
        <v>114</v>
      </c>
      <c r="BK125" s="194">
        <f>SUM(BK126:BK134)</f>
        <v>0</v>
      </c>
    </row>
    <row r="126" spans="1:65" s="2" customFormat="1" ht="16.5" customHeight="1">
      <c r="A126" s="31"/>
      <c r="B126" s="32"/>
      <c r="C126" s="197" t="s">
        <v>83</v>
      </c>
      <c r="D126" s="197" t="s">
        <v>117</v>
      </c>
      <c r="E126" s="198" t="s">
        <v>118</v>
      </c>
      <c r="F126" s="199" t="s">
        <v>119</v>
      </c>
      <c r="G126" s="200" t="s">
        <v>120</v>
      </c>
      <c r="H126" s="201">
        <v>0.7</v>
      </c>
      <c r="I126" s="202"/>
      <c r="J126" s="203">
        <f t="shared" ref="J126:J134" si="0">ROUND(I126*H126,2)</f>
        <v>0</v>
      </c>
      <c r="K126" s="204"/>
      <c r="L126" s="36"/>
      <c r="M126" s="205" t="s">
        <v>1</v>
      </c>
      <c r="N126" s="206" t="s">
        <v>40</v>
      </c>
      <c r="O126" s="68"/>
      <c r="P126" s="207">
        <f t="shared" ref="P126:P134" si="1">O126*H126</f>
        <v>0</v>
      </c>
      <c r="Q126" s="207">
        <v>0</v>
      </c>
      <c r="R126" s="207">
        <f t="shared" ref="R126:R134" si="2">Q126*H126</f>
        <v>0</v>
      </c>
      <c r="S126" s="207">
        <v>0</v>
      </c>
      <c r="T126" s="208">
        <f t="shared" ref="T126:T134" si="3"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209" t="s">
        <v>121</v>
      </c>
      <c r="AT126" s="209" t="s">
        <v>117</v>
      </c>
      <c r="AU126" s="209" t="s">
        <v>85</v>
      </c>
      <c r="AY126" s="14" t="s">
        <v>114</v>
      </c>
      <c r="BE126" s="210">
        <f t="shared" ref="BE126:BE134" si="4">IF(N126="základní",J126,0)</f>
        <v>0</v>
      </c>
      <c r="BF126" s="210">
        <f t="shared" ref="BF126:BF134" si="5">IF(N126="snížená",J126,0)</f>
        <v>0</v>
      </c>
      <c r="BG126" s="210">
        <f t="shared" ref="BG126:BG134" si="6">IF(N126="zákl. přenesená",J126,0)</f>
        <v>0</v>
      </c>
      <c r="BH126" s="210">
        <f t="shared" ref="BH126:BH134" si="7">IF(N126="sníž. přenesená",J126,0)</f>
        <v>0</v>
      </c>
      <c r="BI126" s="210">
        <f t="shared" ref="BI126:BI134" si="8">IF(N126="nulová",J126,0)</f>
        <v>0</v>
      </c>
      <c r="BJ126" s="14" t="s">
        <v>83</v>
      </c>
      <c r="BK126" s="210">
        <f t="shared" ref="BK126:BK134" si="9">ROUND(I126*H126,2)</f>
        <v>0</v>
      </c>
      <c r="BL126" s="14" t="s">
        <v>121</v>
      </c>
      <c r="BM126" s="209" t="s">
        <v>122</v>
      </c>
    </row>
    <row r="127" spans="1:65" s="2" customFormat="1" ht="21.75" customHeight="1">
      <c r="A127" s="31"/>
      <c r="B127" s="32"/>
      <c r="C127" s="197" t="s">
        <v>85</v>
      </c>
      <c r="D127" s="197" t="s">
        <v>117</v>
      </c>
      <c r="E127" s="198" t="s">
        <v>123</v>
      </c>
      <c r="F127" s="199" t="s">
        <v>124</v>
      </c>
      <c r="G127" s="200" t="s">
        <v>120</v>
      </c>
      <c r="H127" s="201">
        <v>0.7</v>
      </c>
      <c r="I127" s="202"/>
      <c r="J127" s="203">
        <f t="shared" si="0"/>
        <v>0</v>
      </c>
      <c r="K127" s="204"/>
      <c r="L127" s="36"/>
      <c r="M127" s="205" t="s">
        <v>1</v>
      </c>
      <c r="N127" s="206" t="s">
        <v>40</v>
      </c>
      <c r="O127" s="68"/>
      <c r="P127" s="207">
        <f t="shared" si="1"/>
        <v>0</v>
      </c>
      <c r="Q127" s="207">
        <v>0</v>
      </c>
      <c r="R127" s="207">
        <f t="shared" si="2"/>
        <v>0</v>
      </c>
      <c r="S127" s="207">
        <v>0</v>
      </c>
      <c r="T127" s="208">
        <f t="shared" si="3"/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209" t="s">
        <v>121</v>
      </c>
      <c r="AT127" s="209" t="s">
        <v>117</v>
      </c>
      <c r="AU127" s="209" t="s">
        <v>85</v>
      </c>
      <c r="AY127" s="14" t="s">
        <v>114</v>
      </c>
      <c r="BE127" s="210">
        <f t="shared" si="4"/>
        <v>0</v>
      </c>
      <c r="BF127" s="210">
        <f t="shared" si="5"/>
        <v>0</v>
      </c>
      <c r="BG127" s="210">
        <f t="shared" si="6"/>
        <v>0</v>
      </c>
      <c r="BH127" s="210">
        <f t="shared" si="7"/>
        <v>0</v>
      </c>
      <c r="BI127" s="210">
        <f t="shared" si="8"/>
        <v>0</v>
      </c>
      <c r="BJ127" s="14" t="s">
        <v>83</v>
      </c>
      <c r="BK127" s="210">
        <f t="shared" si="9"/>
        <v>0</v>
      </c>
      <c r="BL127" s="14" t="s">
        <v>121</v>
      </c>
      <c r="BM127" s="209" t="s">
        <v>125</v>
      </c>
    </row>
    <row r="128" spans="1:65" s="2" customFormat="1" ht="21.75" customHeight="1">
      <c r="A128" s="31"/>
      <c r="B128" s="32"/>
      <c r="C128" s="197" t="s">
        <v>126</v>
      </c>
      <c r="D128" s="197" t="s">
        <v>117</v>
      </c>
      <c r="E128" s="198" t="s">
        <v>127</v>
      </c>
      <c r="F128" s="199" t="s">
        <v>128</v>
      </c>
      <c r="G128" s="200" t="s">
        <v>120</v>
      </c>
      <c r="H128" s="201">
        <v>0.7</v>
      </c>
      <c r="I128" s="202"/>
      <c r="J128" s="203">
        <f t="shared" si="0"/>
        <v>0</v>
      </c>
      <c r="K128" s="204"/>
      <c r="L128" s="36"/>
      <c r="M128" s="205" t="s">
        <v>1</v>
      </c>
      <c r="N128" s="206" t="s">
        <v>40</v>
      </c>
      <c r="O128" s="68"/>
      <c r="P128" s="207">
        <f t="shared" si="1"/>
        <v>0</v>
      </c>
      <c r="Q128" s="207">
        <v>0</v>
      </c>
      <c r="R128" s="207">
        <f t="shared" si="2"/>
        <v>0</v>
      </c>
      <c r="S128" s="207">
        <v>0</v>
      </c>
      <c r="T128" s="208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209" t="s">
        <v>121</v>
      </c>
      <c r="AT128" s="209" t="s">
        <v>117</v>
      </c>
      <c r="AU128" s="209" t="s">
        <v>85</v>
      </c>
      <c r="AY128" s="14" t="s">
        <v>114</v>
      </c>
      <c r="BE128" s="210">
        <f t="shared" si="4"/>
        <v>0</v>
      </c>
      <c r="BF128" s="210">
        <f t="shared" si="5"/>
        <v>0</v>
      </c>
      <c r="BG128" s="210">
        <f t="shared" si="6"/>
        <v>0</v>
      </c>
      <c r="BH128" s="210">
        <f t="shared" si="7"/>
        <v>0</v>
      </c>
      <c r="BI128" s="210">
        <f t="shared" si="8"/>
        <v>0</v>
      </c>
      <c r="BJ128" s="14" t="s">
        <v>83</v>
      </c>
      <c r="BK128" s="210">
        <f t="shared" si="9"/>
        <v>0</v>
      </c>
      <c r="BL128" s="14" t="s">
        <v>121</v>
      </c>
      <c r="BM128" s="209" t="s">
        <v>129</v>
      </c>
    </row>
    <row r="129" spans="1:65" s="2" customFormat="1" ht="21.75" customHeight="1">
      <c r="A129" s="31"/>
      <c r="B129" s="32"/>
      <c r="C129" s="197" t="s">
        <v>121</v>
      </c>
      <c r="D129" s="197" t="s">
        <v>117</v>
      </c>
      <c r="E129" s="198" t="s">
        <v>130</v>
      </c>
      <c r="F129" s="199" t="s">
        <v>131</v>
      </c>
      <c r="G129" s="200" t="s">
        <v>120</v>
      </c>
      <c r="H129" s="201">
        <v>0.7</v>
      </c>
      <c r="I129" s="202"/>
      <c r="J129" s="203">
        <f t="shared" si="0"/>
        <v>0</v>
      </c>
      <c r="K129" s="204"/>
      <c r="L129" s="36"/>
      <c r="M129" s="205" t="s">
        <v>1</v>
      </c>
      <c r="N129" s="206" t="s">
        <v>40</v>
      </c>
      <c r="O129" s="68"/>
      <c r="P129" s="207">
        <f t="shared" si="1"/>
        <v>0</v>
      </c>
      <c r="Q129" s="207">
        <v>0</v>
      </c>
      <c r="R129" s="207">
        <f t="shared" si="2"/>
        <v>0</v>
      </c>
      <c r="S129" s="207">
        <v>0</v>
      </c>
      <c r="T129" s="208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209" t="s">
        <v>121</v>
      </c>
      <c r="AT129" s="209" t="s">
        <v>117</v>
      </c>
      <c r="AU129" s="209" t="s">
        <v>85</v>
      </c>
      <c r="AY129" s="14" t="s">
        <v>114</v>
      </c>
      <c r="BE129" s="210">
        <f t="shared" si="4"/>
        <v>0</v>
      </c>
      <c r="BF129" s="210">
        <f t="shared" si="5"/>
        <v>0</v>
      </c>
      <c r="BG129" s="210">
        <f t="shared" si="6"/>
        <v>0</v>
      </c>
      <c r="BH129" s="210">
        <f t="shared" si="7"/>
        <v>0</v>
      </c>
      <c r="BI129" s="210">
        <f t="shared" si="8"/>
        <v>0</v>
      </c>
      <c r="BJ129" s="14" t="s">
        <v>83</v>
      </c>
      <c r="BK129" s="210">
        <f t="shared" si="9"/>
        <v>0</v>
      </c>
      <c r="BL129" s="14" t="s">
        <v>121</v>
      </c>
      <c r="BM129" s="209" t="s">
        <v>132</v>
      </c>
    </row>
    <row r="130" spans="1:65" s="2" customFormat="1" ht="21.75" customHeight="1">
      <c r="A130" s="31"/>
      <c r="B130" s="32"/>
      <c r="C130" s="197" t="s">
        <v>133</v>
      </c>
      <c r="D130" s="197" t="s">
        <v>117</v>
      </c>
      <c r="E130" s="198" t="s">
        <v>134</v>
      </c>
      <c r="F130" s="199" t="s">
        <v>135</v>
      </c>
      <c r="G130" s="200" t="s">
        <v>120</v>
      </c>
      <c r="H130" s="201">
        <v>0.7</v>
      </c>
      <c r="I130" s="202"/>
      <c r="J130" s="203">
        <f t="shared" si="0"/>
        <v>0</v>
      </c>
      <c r="K130" s="204"/>
      <c r="L130" s="36"/>
      <c r="M130" s="205" t="s">
        <v>1</v>
      </c>
      <c r="N130" s="206" t="s">
        <v>40</v>
      </c>
      <c r="O130" s="68"/>
      <c r="P130" s="207">
        <f t="shared" si="1"/>
        <v>0</v>
      </c>
      <c r="Q130" s="207">
        <v>0</v>
      </c>
      <c r="R130" s="207">
        <f t="shared" si="2"/>
        <v>0</v>
      </c>
      <c r="S130" s="207">
        <v>0</v>
      </c>
      <c r="T130" s="208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209" t="s">
        <v>121</v>
      </c>
      <c r="AT130" s="209" t="s">
        <v>117</v>
      </c>
      <c r="AU130" s="209" t="s">
        <v>85</v>
      </c>
      <c r="AY130" s="14" t="s">
        <v>114</v>
      </c>
      <c r="BE130" s="210">
        <f t="shared" si="4"/>
        <v>0</v>
      </c>
      <c r="BF130" s="210">
        <f t="shared" si="5"/>
        <v>0</v>
      </c>
      <c r="BG130" s="210">
        <f t="shared" si="6"/>
        <v>0</v>
      </c>
      <c r="BH130" s="210">
        <f t="shared" si="7"/>
        <v>0</v>
      </c>
      <c r="BI130" s="210">
        <f t="shared" si="8"/>
        <v>0</v>
      </c>
      <c r="BJ130" s="14" t="s">
        <v>83</v>
      </c>
      <c r="BK130" s="210">
        <f t="shared" si="9"/>
        <v>0</v>
      </c>
      <c r="BL130" s="14" t="s">
        <v>121</v>
      </c>
      <c r="BM130" s="209" t="s">
        <v>136</v>
      </c>
    </row>
    <row r="131" spans="1:65" s="2" customFormat="1" ht="33.75" customHeight="1">
      <c r="A131" s="31"/>
      <c r="B131" s="32"/>
      <c r="C131" s="197" t="s">
        <v>137</v>
      </c>
      <c r="D131" s="197" t="s">
        <v>117</v>
      </c>
      <c r="E131" s="198" t="s">
        <v>138</v>
      </c>
      <c r="F131" s="199" t="s">
        <v>139</v>
      </c>
      <c r="G131" s="200" t="s">
        <v>120</v>
      </c>
      <c r="H131" s="201">
        <v>0.7</v>
      </c>
      <c r="I131" s="202"/>
      <c r="J131" s="203">
        <f t="shared" si="0"/>
        <v>0</v>
      </c>
      <c r="K131" s="204"/>
      <c r="L131" s="36"/>
      <c r="M131" s="205" t="s">
        <v>1</v>
      </c>
      <c r="N131" s="206" t="s">
        <v>40</v>
      </c>
      <c r="O131" s="68"/>
      <c r="P131" s="207">
        <f t="shared" si="1"/>
        <v>0</v>
      </c>
      <c r="Q131" s="207">
        <v>0</v>
      </c>
      <c r="R131" s="207">
        <f t="shared" si="2"/>
        <v>0</v>
      </c>
      <c r="S131" s="207">
        <v>0</v>
      </c>
      <c r="T131" s="208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209" t="s">
        <v>121</v>
      </c>
      <c r="AT131" s="209" t="s">
        <v>117</v>
      </c>
      <c r="AU131" s="209" t="s">
        <v>85</v>
      </c>
      <c r="AY131" s="14" t="s">
        <v>114</v>
      </c>
      <c r="BE131" s="210">
        <f t="shared" si="4"/>
        <v>0</v>
      </c>
      <c r="BF131" s="210">
        <f t="shared" si="5"/>
        <v>0</v>
      </c>
      <c r="BG131" s="210">
        <f t="shared" si="6"/>
        <v>0</v>
      </c>
      <c r="BH131" s="210">
        <f t="shared" si="7"/>
        <v>0</v>
      </c>
      <c r="BI131" s="210">
        <f t="shared" si="8"/>
        <v>0</v>
      </c>
      <c r="BJ131" s="14" t="s">
        <v>83</v>
      </c>
      <c r="BK131" s="210">
        <f t="shared" si="9"/>
        <v>0</v>
      </c>
      <c r="BL131" s="14" t="s">
        <v>121</v>
      </c>
      <c r="BM131" s="209" t="s">
        <v>140</v>
      </c>
    </row>
    <row r="132" spans="1:65" s="2" customFormat="1" ht="33.75" customHeight="1">
      <c r="A132" s="31"/>
      <c r="B132" s="32"/>
      <c r="C132" s="197" t="s">
        <v>141</v>
      </c>
      <c r="D132" s="197" t="s">
        <v>117</v>
      </c>
      <c r="E132" s="198" t="s">
        <v>142</v>
      </c>
      <c r="F132" s="199" t="s">
        <v>143</v>
      </c>
      <c r="G132" s="200" t="s">
        <v>120</v>
      </c>
      <c r="H132" s="201">
        <v>0.7</v>
      </c>
      <c r="I132" s="202"/>
      <c r="J132" s="203">
        <f t="shared" si="0"/>
        <v>0</v>
      </c>
      <c r="K132" s="204"/>
      <c r="L132" s="36"/>
      <c r="M132" s="205" t="s">
        <v>1</v>
      </c>
      <c r="N132" s="206" t="s">
        <v>40</v>
      </c>
      <c r="O132" s="68"/>
      <c r="P132" s="207">
        <f t="shared" si="1"/>
        <v>0</v>
      </c>
      <c r="Q132" s="207">
        <v>0</v>
      </c>
      <c r="R132" s="207">
        <f t="shared" si="2"/>
        <v>0</v>
      </c>
      <c r="S132" s="207">
        <v>0</v>
      </c>
      <c r="T132" s="208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209" t="s">
        <v>121</v>
      </c>
      <c r="AT132" s="209" t="s">
        <v>117</v>
      </c>
      <c r="AU132" s="209" t="s">
        <v>85</v>
      </c>
      <c r="AY132" s="14" t="s">
        <v>114</v>
      </c>
      <c r="BE132" s="210">
        <f t="shared" si="4"/>
        <v>0</v>
      </c>
      <c r="BF132" s="210">
        <f t="shared" si="5"/>
        <v>0</v>
      </c>
      <c r="BG132" s="210">
        <f t="shared" si="6"/>
        <v>0</v>
      </c>
      <c r="BH132" s="210">
        <f t="shared" si="7"/>
        <v>0</v>
      </c>
      <c r="BI132" s="210">
        <f t="shared" si="8"/>
        <v>0</v>
      </c>
      <c r="BJ132" s="14" t="s">
        <v>83</v>
      </c>
      <c r="BK132" s="210">
        <f t="shared" si="9"/>
        <v>0</v>
      </c>
      <c r="BL132" s="14" t="s">
        <v>121</v>
      </c>
      <c r="BM132" s="209" t="s">
        <v>144</v>
      </c>
    </row>
    <row r="133" spans="1:65" s="2" customFormat="1" ht="33.75" customHeight="1">
      <c r="A133" s="31"/>
      <c r="B133" s="32"/>
      <c r="C133" s="197" t="s">
        <v>145</v>
      </c>
      <c r="D133" s="197" t="s">
        <v>117</v>
      </c>
      <c r="E133" s="198" t="s">
        <v>146</v>
      </c>
      <c r="F133" s="199" t="s">
        <v>147</v>
      </c>
      <c r="G133" s="200" t="s">
        <v>120</v>
      </c>
      <c r="H133" s="201">
        <v>0.7</v>
      </c>
      <c r="I133" s="202"/>
      <c r="J133" s="203">
        <f t="shared" si="0"/>
        <v>0</v>
      </c>
      <c r="K133" s="204"/>
      <c r="L133" s="36"/>
      <c r="M133" s="205" t="s">
        <v>1</v>
      </c>
      <c r="N133" s="206" t="s">
        <v>40</v>
      </c>
      <c r="O133" s="68"/>
      <c r="P133" s="207">
        <f t="shared" si="1"/>
        <v>0</v>
      </c>
      <c r="Q133" s="207">
        <v>0</v>
      </c>
      <c r="R133" s="207">
        <f t="shared" si="2"/>
        <v>0</v>
      </c>
      <c r="S133" s="207">
        <v>0</v>
      </c>
      <c r="T133" s="208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209" t="s">
        <v>121</v>
      </c>
      <c r="AT133" s="209" t="s">
        <v>117</v>
      </c>
      <c r="AU133" s="209" t="s">
        <v>85</v>
      </c>
      <c r="AY133" s="14" t="s">
        <v>114</v>
      </c>
      <c r="BE133" s="210">
        <f t="shared" si="4"/>
        <v>0</v>
      </c>
      <c r="BF133" s="210">
        <f t="shared" si="5"/>
        <v>0</v>
      </c>
      <c r="BG133" s="210">
        <f t="shared" si="6"/>
        <v>0</v>
      </c>
      <c r="BH133" s="210">
        <f t="shared" si="7"/>
        <v>0</v>
      </c>
      <c r="BI133" s="210">
        <f t="shared" si="8"/>
        <v>0</v>
      </c>
      <c r="BJ133" s="14" t="s">
        <v>83</v>
      </c>
      <c r="BK133" s="210">
        <f t="shared" si="9"/>
        <v>0</v>
      </c>
      <c r="BL133" s="14" t="s">
        <v>121</v>
      </c>
      <c r="BM133" s="209" t="s">
        <v>148</v>
      </c>
    </row>
    <row r="134" spans="1:65" s="2" customFormat="1" ht="22.5" customHeight="1">
      <c r="A134" s="31"/>
      <c r="B134" s="32"/>
      <c r="C134" s="197" t="s">
        <v>149</v>
      </c>
      <c r="D134" s="197" t="s">
        <v>117</v>
      </c>
      <c r="E134" s="198" t="s">
        <v>150</v>
      </c>
      <c r="F134" s="199" t="s">
        <v>151</v>
      </c>
      <c r="G134" s="200" t="s">
        <v>120</v>
      </c>
      <c r="H134" s="201">
        <v>0.7</v>
      </c>
      <c r="I134" s="202"/>
      <c r="J134" s="203">
        <f t="shared" si="0"/>
        <v>0</v>
      </c>
      <c r="K134" s="204"/>
      <c r="L134" s="36"/>
      <c r="M134" s="205" t="s">
        <v>1</v>
      </c>
      <c r="N134" s="206" t="s">
        <v>40</v>
      </c>
      <c r="O134" s="68"/>
      <c r="P134" s="207">
        <f t="shared" si="1"/>
        <v>0</v>
      </c>
      <c r="Q134" s="207">
        <v>0</v>
      </c>
      <c r="R134" s="207">
        <f t="shared" si="2"/>
        <v>0</v>
      </c>
      <c r="S134" s="207">
        <v>0</v>
      </c>
      <c r="T134" s="208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209" t="s">
        <v>121</v>
      </c>
      <c r="AT134" s="209" t="s">
        <v>117</v>
      </c>
      <c r="AU134" s="209" t="s">
        <v>85</v>
      </c>
      <c r="AY134" s="14" t="s">
        <v>114</v>
      </c>
      <c r="BE134" s="210">
        <f t="shared" si="4"/>
        <v>0</v>
      </c>
      <c r="BF134" s="210">
        <f t="shared" si="5"/>
        <v>0</v>
      </c>
      <c r="BG134" s="210">
        <f t="shared" si="6"/>
        <v>0</v>
      </c>
      <c r="BH134" s="210">
        <f t="shared" si="7"/>
        <v>0</v>
      </c>
      <c r="BI134" s="210">
        <f t="shared" si="8"/>
        <v>0</v>
      </c>
      <c r="BJ134" s="14" t="s">
        <v>83</v>
      </c>
      <c r="BK134" s="210">
        <f t="shared" si="9"/>
        <v>0</v>
      </c>
      <c r="BL134" s="14" t="s">
        <v>121</v>
      </c>
      <c r="BM134" s="209" t="s">
        <v>152</v>
      </c>
    </row>
    <row r="135" spans="1:65" s="12" customFormat="1" ht="22.9" customHeight="1">
      <c r="B135" s="181"/>
      <c r="C135" s="182"/>
      <c r="D135" s="183" t="s">
        <v>74</v>
      </c>
      <c r="E135" s="195" t="s">
        <v>153</v>
      </c>
      <c r="F135" s="195" t="s">
        <v>154</v>
      </c>
      <c r="G135" s="182"/>
      <c r="H135" s="182"/>
      <c r="I135" s="185"/>
      <c r="J135" s="196">
        <f>BK135</f>
        <v>0</v>
      </c>
      <c r="K135" s="182"/>
      <c r="L135" s="187"/>
      <c r="M135" s="188"/>
      <c r="N135" s="189"/>
      <c r="O135" s="189"/>
      <c r="P135" s="190">
        <f>SUM(P136:P137)</f>
        <v>0</v>
      </c>
      <c r="Q135" s="189"/>
      <c r="R135" s="190">
        <f>SUM(R136:R137)</f>
        <v>0</v>
      </c>
      <c r="S135" s="189"/>
      <c r="T135" s="191">
        <f>SUM(T136:T137)</f>
        <v>0</v>
      </c>
      <c r="AR135" s="192" t="s">
        <v>83</v>
      </c>
      <c r="AT135" s="193" t="s">
        <v>74</v>
      </c>
      <c r="AU135" s="193" t="s">
        <v>83</v>
      </c>
      <c r="AY135" s="192" t="s">
        <v>114</v>
      </c>
      <c r="BK135" s="194">
        <f>SUM(BK136:BK137)</f>
        <v>0</v>
      </c>
    </row>
    <row r="136" spans="1:65" s="2" customFormat="1" ht="21.75" customHeight="1">
      <c r="A136" s="31"/>
      <c r="B136" s="32"/>
      <c r="C136" s="197" t="s">
        <v>155</v>
      </c>
      <c r="D136" s="197" t="s">
        <v>117</v>
      </c>
      <c r="E136" s="198" t="s">
        <v>156</v>
      </c>
      <c r="F136" s="199" t="s">
        <v>131</v>
      </c>
      <c r="G136" s="200" t="s">
        <v>120</v>
      </c>
      <c r="H136" s="201">
        <v>1</v>
      </c>
      <c r="I136" s="202"/>
      <c r="J136" s="203">
        <f>ROUND(I136*H136,2)</f>
        <v>0</v>
      </c>
      <c r="K136" s="204"/>
      <c r="L136" s="36"/>
      <c r="M136" s="205" t="s">
        <v>1</v>
      </c>
      <c r="N136" s="206" t="s">
        <v>40</v>
      </c>
      <c r="O136" s="68"/>
      <c r="P136" s="207">
        <f>O136*H136</f>
        <v>0</v>
      </c>
      <c r="Q136" s="207">
        <v>0</v>
      </c>
      <c r="R136" s="207">
        <f>Q136*H136</f>
        <v>0</v>
      </c>
      <c r="S136" s="207">
        <v>0</v>
      </c>
      <c r="T136" s="208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209" t="s">
        <v>121</v>
      </c>
      <c r="AT136" s="209" t="s">
        <v>117</v>
      </c>
      <c r="AU136" s="209" t="s">
        <v>85</v>
      </c>
      <c r="AY136" s="14" t="s">
        <v>114</v>
      </c>
      <c r="BE136" s="210">
        <f>IF(N136="základní",J136,0)</f>
        <v>0</v>
      </c>
      <c r="BF136" s="210">
        <f>IF(N136="snížená",J136,0)</f>
        <v>0</v>
      </c>
      <c r="BG136" s="210">
        <f>IF(N136="zákl. přenesená",J136,0)</f>
        <v>0</v>
      </c>
      <c r="BH136" s="210">
        <f>IF(N136="sníž. přenesená",J136,0)</f>
        <v>0</v>
      </c>
      <c r="BI136" s="210">
        <f>IF(N136="nulová",J136,0)</f>
        <v>0</v>
      </c>
      <c r="BJ136" s="14" t="s">
        <v>83</v>
      </c>
      <c r="BK136" s="210">
        <f>ROUND(I136*H136,2)</f>
        <v>0</v>
      </c>
      <c r="BL136" s="14" t="s">
        <v>121</v>
      </c>
      <c r="BM136" s="209" t="s">
        <v>157</v>
      </c>
    </row>
    <row r="137" spans="1:65" s="2" customFormat="1" ht="33.75" customHeight="1">
      <c r="A137" s="31"/>
      <c r="B137" s="32"/>
      <c r="C137" s="197" t="s">
        <v>158</v>
      </c>
      <c r="D137" s="197" t="s">
        <v>117</v>
      </c>
      <c r="E137" s="198" t="s">
        <v>159</v>
      </c>
      <c r="F137" s="199" t="s">
        <v>147</v>
      </c>
      <c r="G137" s="200" t="s">
        <v>120</v>
      </c>
      <c r="H137" s="201">
        <v>1</v>
      </c>
      <c r="I137" s="202"/>
      <c r="J137" s="203">
        <f>ROUND(I137*H137,2)</f>
        <v>0</v>
      </c>
      <c r="K137" s="204"/>
      <c r="L137" s="36"/>
      <c r="M137" s="205" t="s">
        <v>1</v>
      </c>
      <c r="N137" s="206" t="s">
        <v>40</v>
      </c>
      <c r="O137" s="68"/>
      <c r="P137" s="207">
        <f>O137*H137</f>
        <v>0</v>
      </c>
      <c r="Q137" s="207">
        <v>0</v>
      </c>
      <c r="R137" s="207">
        <f>Q137*H137</f>
        <v>0</v>
      </c>
      <c r="S137" s="207">
        <v>0</v>
      </c>
      <c r="T137" s="208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209" t="s">
        <v>121</v>
      </c>
      <c r="AT137" s="209" t="s">
        <v>117</v>
      </c>
      <c r="AU137" s="209" t="s">
        <v>85</v>
      </c>
      <c r="AY137" s="14" t="s">
        <v>114</v>
      </c>
      <c r="BE137" s="210">
        <f>IF(N137="základní",J137,0)</f>
        <v>0</v>
      </c>
      <c r="BF137" s="210">
        <f>IF(N137="snížená",J137,0)</f>
        <v>0</v>
      </c>
      <c r="BG137" s="210">
        <f>IF(N137="zákl. přenesená",J137,0)</f>
        <v>0</v>
      </c>
      <c r="BH137" s="210">
        <f>IF(N137="sníž. přenesená",J137,0)</f>
        <v>0</v>
      </c>
      <c r="BI137" s="210">
        <f>IF(N137="nulová",J137,0)</f>
        <v>0</v>
      </c>
      <c r="BJ137" s="14" t="s">
        <v>83</v>
      </c>
      <c r="BK137" s="210">
        <f>ROUND(I137*H137,2)</f>
        <v>0</v>
      </c>
      <c r="BL137" s="14" t="s">
        <v>121</v>
      </c>
      <c r="BM137" s="209" t="s">
        <v>160</v>
      </c>
    </row>
    <row r="138" spans="1:65" s="12" customFormat="1" ht="22.9" customHeight="1">
      <c r="B138" s="181"/>
      <c r="C138" s="182"/>
      <c r="D138" s="183" t="s">
        <v>74</v>
      </c>
      <c r="E138" s="195" t="s">
        <v>161</v>
      </c>
      <c r="F138" s="195" t="s">
        <v>162</v>
      </c>
      <c r="G138" s="182"/>
      <c r="H138" s="182"/>
      <c r="I138" s="185"/>
      <c r="J138" s="196">
        <f>BK138</f>
        <v>0</v>
      </c>
      <c r="K138" s="182"/>
      <c r="L138" s="187"/>
      <c r="M138" s="188"/>
      <c r="N138" s="189"/>
      <c r="O138" s="189"/>
      <c r="P138" s="190">
        <f>SUM(P139:P142)</f>
        <v>0</v>
      </c>
      <c r="Q138" s="189"/>
      <c r="R138" s="190">
        <f>SUM(R139:R142)</f>
        <v>0</v>
      </c>
      <c r="S138" s="189"/>
      <c r="T138" s="191">
        <f>SUM(T139:T142)</f>
        <v>0</v>
      </c>
      <c r="AR138" s="192" t="s">
        <v>83</v>
      </c>
      <c r="AT138" s="193" t="s">
        <v>74</v>
      </c>
      <c r="AU138" s="193" t="s">
        <v>83</v>
      </c>
      <c r="AY138" s="192" t="s">
        <v>114</v>
      </c>
      <c r="BK138" s="194">
        <f>SUM(BK139:BK142)</f>
        <v>0</v>
      </c>
    </row>
    <row r="139" spans="1:65" s="2" customFormat="1" ht="21.75" customHeight="1">
      <c r="A139" s="31"/>
      <c r="B139" s="32"/>
      <c r="C139" s="197" t="s">
        <v>163</v>
      </c>
      <c r="D139" s="197" t="s">
        <v>117</v>
      </c>
      <c r="E139" s="198" t="s">
        <v>164</v>
      </c>
      <c r="F139" s="199" t="s">
        <v>131</v>
      </c>
      <c r="G139" s="200" t="s">
        <v>120</v>
      </c>
      <c r="H139" s="201">
        <v>1</v>
      </c>
      <c r="I139" s="202"/>
      <c r="J139" s="203">
        <f>ROUND(I139*H139,2)</f>
        <v>0</v>
      </c>
      <c r="K139" s="204"/>
      <c r="L139" s="36"/>
      <c r="M139" s="205" t="s">
        <v>1</v>
      </c>
      <c r="N139" s="206" t="s">
        <v>40</v>
      </c>
      <c r="O139" s="68"/>
      <c r="P139" s="207">
        <f>O139*H139</f>
        <v>0</v>
      </c>
      <c r="Q139" s="207">
        <v>0</v>
      </c>
      <c r="R139" s="207">
        <f>Q139*H139</f>
        <v>0</v>
      </c>
      <c r="S139" s="207">
        <v>0</v>
      </c>
      <c r="T139" s="208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209" t="s">
        <v>121</v>
      </c>
      <c r="AT139" s="209" t="s">
        <v>117</v>
      </c>
      <c r="AU139" s="209" t="s">
        <v>85</v>
      </c>
      <c r="AY139" s="14" t="s">
        <v>114</v>
      </c>
      <c r="BE139" s="210">
        <f>IF(N139="základní",J139,0)</f>
        <v>0</v>
      </c>
      <c r="BF139" s="210">
        <f>IF(N139="snížená",J139,0)</f>
        <v>0</v>
      </c>
      <c r="BG139" s="210">
        <f>IF(N139="zákl. přenesená",J139,0)</f>
        <v>0</v>
      </c>
      <c r="BH139" s="210">
        <f>IF(N139="sníž. přenesená",J139,0)</f>
        <v>0</v>
      </c>
      <c r="BI139" s="210">
        <f>IF(N139="nulová",J139,0)</f>
        <v>0</v>
      </c>
      <c r="BJ139" s="14" t="s">
        <v>83</v>
      </c>
      <c r="BK139" s="210">
        <f>ROUND(I139*H139,2)</f>
        <v>0</v>
      </c>
      <c r="BL139" s="14" t="s">
        <v>121</v>
      </c>
      <c r="BM139" s="209" t="s">
        <v>165</v>
      </c>
    </row>
    <row r="140" spans="1:65" s="2" customFormat="1" ht="21.75" customHeight="1">
      <c r="A140" s="31"/>
      <c r="B140" s="32"/>
      <c r="C140" s="197" t="s">
        <v>166</v>
      </c>
      <c r="D140" s="197" t="s">
        <v>117</v>
      </c>
      <c r="E140" s="198" t="s">
        <v>167</v>
      </c>
      <c r="F140" s="199" t="s">
        <v>135</v>
      </c>
      <c r="G140" s="200" t="s">
        <v>120</v>
      </c>
      <c r="H140" s="201">
        <v>1</v>
      </c>
      <c r="I140" s="202"/>
      <c r="J140" s="203">
        <f>ROUND(I140*H140,2)</f>
        <v>0</v>
      </c>
      <c r="K140" s="204"/>
      <c r="L140" s="36"/>
      <c r="M140" s="205" t="s">
        <v>1</v>
      </c>
      <c r="N140" s="206" t="s">
        <v>40</v>
      </c>
      <c r="O140" s="68"/>
      <c r="P140" s="207">
        <f>O140*H140</f>
        <v>0</v>
      </c>
      <c r="Q140" s="207">
        <v>0</v>
      </c>
      <c r="R140" s="207">
        <f>Q140*H140</f>
        <v>0</v>
      </c>
      <c r="S140" s="207">
        <v>0</v>
      </c>
      <c r="T140" s="208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209" t="s">
        <v>121</v>
      </c>
      <c r="AT140" s="209" t="s">
        <v>117</v>
      </c>
      <c r="AU140" s="209" t="s">
        <v>85</v>
      </c>
      <c r="AY140" s="14" t="s">
        <v>114</v>
      </c>
      <c r="BE140" s="210">
        <f>IF(N140="základní",J140,0)</f>
        <v>0</v>
      </c>
      <c r="BF140" s="210">
        <f>IF(N140="snížená",J140,0)</f>
        <v>0</v>
      </c>
      <c r="BG140" s="210">
        <f>IF(N140="zákl. přenesená",J140,0)</f>
        <v>0</v>
      </c>
      <c r="BH140" s="210">
        <f>IF(N140="sníž. přenesená",J140,0)</f>
        <v>0</v>
      </c>
      <c r="BI140" s="210">
        <f>IF(N140="nulová",J140,0)</f>
        <v>0</v>
      </c>
      <c r="BJ140" s="14" t="s">
        <v>83</v>
      </c>
      <c r="BK140" s="210">
        <f>ROUND(I140*H140,2)</f>
        <v>0</v>
      </c>
      <c r="BL140" s="14" t="s">
        <v>121</v>
      </c>
      <c r="BM140" s="209" t="s">
        <v>168</v>
      </c>
    </row>
    <row r="141" spans="1:65" s="2" customFormat="1" ht="33.75" customHeight="1">
      <c r="A141" s="31"/>
      <c r="B141" s="32"/>
      <c r="C141" s="197" t="s">
        <v>169</v>
      </c>
      <c r="D141" s="197" t="s">
        <v>117</v>
      </c>
      <c r="E141" s="198" t="s">
        <v>170</v>
      </c>
      <c r="F141" s="199" t="s">
        <v>143</v>
      </c>
      <c r="G141" s="200" t="s">
        <v>120</v>
      </c>
      <c r="H141" s="201">
        <v>1</v>
      </c>
      <c r="I141" s="202"/>
      <c r="J141" s="203">
        <f>ROUND(I141*H141,2)</f>
        <v>0</v>
      </c>
      <c r="K141" s="204"/>
      <c r="L141" s="36"/>
      <c r="M141" s="205" t="s">
        <v>1</v>
      </c>
      <c r="N141" s="206" t="s">
        <v>40</v>
      </c>
      <c r="O141" s="68"/>
      <c r="P141" s="207">
        <f>O141*H141</f>
        <v>0</v>
      </c>
      <c r="Q141" s="207">
        <v>0</v>
      </c>
      <c r="R141" s="207">
        <f>Q141*H141</f>
        <v>0</v>
      </c>
      <c r="S141" s="207">
        <v>0</v>
      </c>
      <c r="T141" s="208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209" t="s">
        <v>121</v>
      </c>
      <c r="AT141" s="209" t="s">
        <v>117</v>
      </c>
      <c r="AU141" s="209" t="s">
        <v>85</v>
      </c>
      <c r="AY141" s="14" t="s">
        <v>114</v>
      </c>
      <c r="BE141" s="210">
        <f>IF(N141="základní",J141,0)</f>
        <v>0</v>
      </c>
      <c r="BF141" s="210">
        <f>IF(N141="snížená",J141,0)</f>
        <v>0</v>
      </c>
      <c r="BG141" s="210">
        <f>IF(N141="zákl. přenesená",J141,0)</f>
        <v>0</v>
      </c>
      <c r="BH141" s="210">
        <f>IF(N141="sníž. přenesená",J141,0)</f>
        <v>0</v>
      </c>
      <c r="BI141" s="210">
        <f>IF(N141="nulová",J141,0)</f>
        <v>0</v>
      </c>
      <c r="BJ141" s="14" t="s">
        <v>83</v>
      </c>
      <c r="BK141" s="210">
        <f>ROUND(I141*H141,2)</f>
        <v>0</v>
      </c>
      <c r="BL141" s="14" t="s">
        <v>121</v>
      </c>
      <c r="BM141" s="209" t="s">
        <v>171</v>
      </c>
    </row>
    <row r="142" spans="1:65" s="2" customFormat="1" ht="33.75" customHeight="1">
      <c r="A142" s="31"/>
      <c r="B142" s="32"/>
      <c r="C142" s="197" t="s">
        <v>8</v>
      </c>
      <c r="D142" s="197" t="s">
        <v>117</v>
      </c>
      <c r="E142" s="198" t="s">
        <v>172</v>
      </c>
      <c r="F142" s="199" t="s">
        <v>147</v>
      </c>
      <c r="G142" s="200" t="s">
        <v>120</v>
      </c>
      <c r="H142" s="201">
        <v>1</v>
      </c>
      <c r="I142" s="202"/>
      <c r="J142" s="203">
        <f>ROUND(I142*H142,2)</f>
        <v>0</v>
      </c>
      <c r="K142" s="204"/>
      <c r="L142" s="36"/>
      <c r="M142" s="205" t="s">
        <v>1</v>
      </c>
      <c r="N142" s="206" t="s">
        <v>40</v>
      </c>
      <c r="O142" s="68"/>
      <c r="P142" s="207">
        <f>O142*H142</f>
        <v>0</v>
      </c>
      <c r="Q142" s="207">
        <v>0</v>
      </c>
      <c r="R142" s="207">
        <f>Q142*H142</f>
        <v>0</v>
      </c>
      <c r="S142" s="207">
        <v>0</v>
      </c>
      <c r="T142" s="208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209" t="s">
        <v>121</v>
      </c>
      <c r="AT142" s="209" t="s">
        <v>117</v>
      </c>
      <c r="AU142" s="209" t="s">
        <v>85</v>
      </c>
      <c r="AY142" s="14" t="s">
        <v>114</v>
      </c>
      <c r="BE142" s="210">
        <f>IF(N142="základní",J142,0)</f>
        <v>0</v>
      </c>
      <c r="BF142" s="210">
        <f>IF(N142="snížená",J142,0)</f>
        <v>0</v>
      </c>
      <c r="BG142" s="210">
        <f>IF(N142="zákl. přenesená",J142,0)</f>
        <v>0</v>
      </c>
      <c r="BH142" s="210">
        <f>IF(N142="sníž. přenesená",J142,0)</f>
        <v>0</v>
      </c>
      <c r="BI142" s="210">
        <f>IF(N142="nulová",J142,0)</f>
        <v>0</v>
      </c>
      <c r="BJ142" s="14" t="s">
        <v>83</v>
      </c>
      <c r="BK142" s="210">
        <f>ROUND(I142*H142,2)</f>
        <v>0</v>
      </c>
      <c r="BL142" s="14" t="s">
        <v>121</v>
      </c>
      <c r="BM142" s="209" t="s">
        <v>173</v>
      </c>
    </row>
    <row r="143" spans="1:65" s="12" customFormat="1" ht="22.9" customHeight="1">
      <c r="B143" s="181"/>
      <c r="C143" s="182"/>
      <c r="D143" s="183" t="s">
        <v>74</v>
      </c>
      <c r="E143" s="195" t="s">
        <v>174</v>
      </c>
      <c r="F143" s="195" t="s">
        <v>175</v>
      </c>
      <c r="G143" s="182"/>
      <c r="H143" s="182"/>
      <c r="I143" s="185"/>
      <c r="J143" s="196">
        <f>BK143</f>
        <v>0</v>
      </c>
      <c r="K143" s="182"/>
      <c r="L143" s="187"/>
      <c r="M143" s="188"/>
      <c r="N143" s="189"/>
      <c r="O143" s="189"/>
      <c r="P143" s="190">
        <f>SUM(P144:P148)</f>
        <v>0</v>
      </c>
      <c r="Q143" s="189"/>
      <c r="R143" s="190">
        <f>SUM(R144:R148)</f>
        <v>2.5830000000000002E-3</v>
      </c>
      <c r="S143" s="189"/>
      <c r="T143" s="191">
        <f>SUM(T144:T148)</f>
        <v>0</v>
      </c>
      <c r="AR143" s="192" t="s">
        <v>83</v>
      </c>
      <c r="AT143" s="193" t="s">
        <v>74</v>
      </c>
      <c r="AU143" s="193" t="s">
        <v>83</v>
      </c>
      <c r="AY143" s="192" t="s">
        <v>114</v>
      </c>
      <c r="BK143" s="194">
        <f>SUM(BK144:BK148)</f>
        <v>0</v>
      </c>
    </row>
    <row r="144" spans="1:65" s="2" customFormat="1" ht="21.75" customHeight="1">
      <c r="A144" s="31"/>
      <c r="B144" s="32"/>
      <c r="C144" s="197" t="s">
        <v>176</v>
      </c>
      <c r="D144" s="197" t="s">
        <v>117</v>
      </c>
      <c r="E144" s="198" t="s">
        <v>177</v>
      </c>
      <c r="F144" s="199" t="s">
        <v>178</v>
      </c>
      <c r="G144" s="200" t="s">
        <v>179</v>
      </c>
      <c r="H144" s="201">
        <v>33.6</v>
      </c>
      <c r="I144" s="202"/>
      <c r="J144" s="203">
        <f>ROUND(I144*H144,2)</f>
        <v>0</v>
      </c>
      <c r="K144" s="204"/>
      <c r="L144" s="36"/>
      <c r="M144" s="205" t="s">
        <v>1</v>
      </c>
      <c r="N144" s="206" t="s">
        <v>40</v>
      </c>
      <c r="O144" s="68"/>
      <c r="P144" s="207">
        <f>O144*H144</f>
        <v>0</v>
      </c>
      <c r="Q144" s="207">
        <v>0</v>
      </c>
      <c r="R144" s="207">
        <f>Q144*H144</f>
        <v>0</v>
      </c>
      <c r="S144" s="207">
        <v>0</v>
      </c>
      <c r="T144" s="208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209" t="s">
        <v>121</v>
      </c>
      <c r="AT144" s="209" t="s">
        <v>117</v>
      </c>
      <c r="AU144" s="209" t="s">
        <v>85</v>
      </c>
      <c r="AY144" s="14" t="s">
        <v>114</v>
      </c>
      <c r="BE144" s="210">
        <f>IF(N144="základní",J144,0)</f>
        <v>0</v>
      </c>
      <c r="BF144" s="210">
        <f>IF(N144="snížená",J144,0)</f>
        <v>0</v>
      </c>
      <c r="BG144" s="210">
        <f>IF(N144="zákl. přenesená",J144,0)</f>
        <v>0</v>
      </c>
      <c r="BH144" s="210">
        <f>IF(N144="sníž. přenesená",J144,0)</f>
        <v>0</v>
      </c>
      <c r="BI144" s="210">
        <f>IF(N144="nulová",J144,0)</f>
        <v>0</v>
      </c>
      <c r="BJ144" s="14" t="s">
        <v>83</v>
      </c>
      <c r="BK144" s="210">
        <f>ROUND(I144*H144,2)</f>
        <v>0</v>
      </c>
      <c r="BL144" s="14" t="s">
        <v>121</v>
      </c>
      <c r="BM144" s="209" t="s">
        <v>180</v>
      </c>
    </row>
    <row r="145" spans="1:65" s="2" customFormat="1" ht="21.75" customHeight="1">
      <c r="A145" s="31"/>
      <c r="B145" s="32"/>
      <c r="C145" s="197" t="s">
        <v>181</v>
      </c>
      <c r="D145" s="197" t="s">
        <v>117</v>
      </c>
      <c r="E145" s="198" t="s">
        <v>182</v>
      </c>
      <c r="F145" s="199" t="s">
        <v>183</v>
      </c>
      <c r="G145" s="200" t="s">
        <v>179</v>
      </c>
      <c r="H145" s="201">
        <v>33.6</v>
      </c>
      <c r="I145" s="202"/>
      <c r="J145" s="203">
        <f>ROUND(I145*H145,2)</f>
        <v>0</v>
      </c>
      <c r="K145" s="204"/>
      <c r="L145" s="36"/>
      <c r="M145" s="205" t="s">
        <v>1</v>
      </c>
      <c r="N145" s="206" t="s">
        <v>40</v>
      </c>
      <c r="O145" s="68"/>
      <c r="P145" s="207">
        <f>O145*H145</f>
        <v>0</v>
      </c>
      <c r="Q145" s="207">
        <v>0</v>
      </c>
      <c r="R145" s="207">
        <f>Q145*H145</f>
        <v>0</v>
      </c>
      <c r="S145" s="207">
        <v>0</v>
      </c>
      <c r="T145" s="208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209" t="s">
        <v>121</v>
      </c>
      <c r="AT145" s="209" t="s">
        <v>117</v>
      </c>
      <c r="AU145" s="209" t="s">
        <v>85</v>
      </c>
      <c r="AY145" s="14" t="s">
        <v>114</v>
      </c>
      <c r="BE145" s="210">
        <f>IF(N145="základní",J145,0)</f>
        <v>0</v>
      </c>
      <c r="BF145" s="210">
        <f>IF(N145="snížená",J145,0)</f>
        <v>0</v>
      </c>
      <c r="BG145" s="210">
        <f>IF(N145="zákl. přenesená",J145,0)</f>
        <v>0</v>
      </c>
      <c r="BH145" s="210">
        <f>IF(N145="sníž. přenesená",J145,0)</f>
        <v>0</v>
      </c>
      <c r="BI145" s="210">
        <f>IF(N145="nulová",J145,0)</f>
        <v>0</v>
      </c>
      <c r="BJ145" s="14" t="s">
        <v>83</v>
      </c>
      <c r="BK145" s="210">
        <f>ROUND(I145*H145,2)</f>
        <v>0</v>
      </c>
      <c r="BL145" s="14" t="s">
        <v>121</v>
      </c>
      <c r="BM145" s="209" t="s">
        <v>184</v>
      </c>
    </row>
    <row r="146" spans="1:65" s="2" customFormat="1" ht="21.75" customHeight="1">
      <c r="A146" s="31"/>
      <c r="B146" s="32"/>
      <c r="C146" s="197" t="s">
        <v>185</v>
      </c>
      <c r="D146" s="197" t="s">
        <v>117</v>
      </c>
      <c r="E146" s="198" t="s">
        <v>186</v>
      </c>
      <c r="F146" s="199" t="s">
        <v>187</v>
      </c>
      <c r="G146" s="200" t="s">
        <v>179</v>
      </c>
      <c r="H146" s="201">
        <v>33.6</v>
      </c>
      <c r="I146" s="202"/>
      <c r="J146" s="203">
        <f>ROUND(I146*H146,2)</f>
        <v>0</v>
      </c>
      <c r="K146" s="204"/>
      <c r="L146" s="36"/>
      <c r="M146" s="205" t="s">
        <v>1</v>
      </c>
      <c r="N146" s="206" t="s">
        <v>40</v>
      </c>
      <c r="O146" s="68"/>
      <c r="P146" s="207">
        <f>O146*H146</f>
        <v>0</v>
      </c>
      <c r="Q146" s="207">
        <v>0</v>
      </c>
      <c r="R146" s="207">
        <f>Q146*H146</f>
        <v>0</v>
      </c>
      <c r="S146" s="207">
        <v>0</v>
      </c>
      <c r="T146" s="208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209" t="s">
        <v>121</v>
      </c>
      <c r="AT146" s="209" t="s">
        <v>117</v>
      </c>
      <c r="AU146" s="209" t="s">
        <v>85</v>
      </c>
      <c r="AY146" s="14" t="s">
        <v>114</v>
      </c>
      <c r="BE146" s="210">
        <f>IF(N146="základní",J146,0)</f>
        <v>0</v>
      </c>
      <c r="BF146" s="210">
        <f>IF(N146="snížená",J146,0)</f>
        <v>0</v>
      </c>
      <c r="BG146" s="210">
        <f>IF(N146="zákl. přenesená",J146,0)</f>
        <v>0</v>
      </c>
      <c r="BH146" s="210">
        <f>IF(N146="sníž. přenesená",J146,0)</f>
        <v>0</v>
      </c>
      <c r="BI146" s="210">
        <f>IF(N146="nulová",J146,0)</f>
        <v>0</v>
      </c>
      <c r="BJ146" s="14" t="s">
        <v>83</v>
      </c>
      <c r="BK146" s="210">
        <f>ROUND(I146*H146,2)</f>
        <v>0</v>
      </c>
      <c r="BL146" s="14" t="s">
        <v>121</v>
      </c>
      <c r="BM146" s="209" t="s">
        <v>188</v>
      </c>
    </row>
    <row r="147" spans="1:65" s="2" customFormat="1" ht="21.75" customHeight="1">
      <c r="A147" s="31"/>
      <c r="B147" s="32"/>
      <c r="C147" s="197" t="s">
        <v>189</v>
      </c>
      <c r="D147" s="197" t="s">
        <v>117</v>
      </c>
      <c r="E147" s="198" t="s">
        <v>190</v>
      </c>
      <c r="F147" s="199" t="s">
        <v>191</v>
      </c>
      <c r="G147" s="200" t="s">
        <v>179</v>
      </c>
      <c r="H147" s="201">
        <v>33.6</v>
      </c>
      <c r="I147" s="202"/>
      <c r="J147" s="203">
        <f>ROUND(I147*H147,2)</f>
        <v>0</v>
      </c>
      <c r="K147" s="204"/>
      <c r="L147" s="36"/>
      <c r="M147" s="205" t="s">
        <v>1</v>
      </c>
      <c r="N147" s="206" t="s">
        <v>40</v>
      </c>
      <c r="O147" s="68"/>
      <c r="P147" s="207">
        <f>O147*H147</f>
        <v>0</v>
      </c>
      <c r="Q147" s="207">
        <v>0</v>
      </c>
      <c r="R147" s="207">
        <f>Q147*H147</f>
        <v>0</v>
      </c>
      <c r="S147" s="207">
        <v>0</v>
      </c>
      <c r="T147" s="208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209" t="s">
        <v>121</v>
      </c>
      <c r="AT147" s="209" t="s">
        <v>117</v>
      </c>
      <c r="AU147" s="209" t="s">
        <v>85</v>
      </c>
      <c r="AY147" s="14" t="s">
        <v>114</v>
      </c>
      <c r="BE147" s="210">
        <f>IF(N147="základní",J147,0)</f>
        <v>0</v>
      </c>
      <c r="BF147" s="210">
        <f>IF(N147="snížená",J147,0)</f>
        <v>0</v>
      </c>
      <c r="BG147" s="210">
        <f>IF(N147="zákl. přenesená",J147,0)</f>
        <v>0</v>
      </c>
      <c r="BH147" s="210">
        <f>IF(N147="sníž. přenesená",J147,0)</f>
        <v>0</v>
      </c>
      <c r="BI147" s="210">
        <f>IF(N147="nulová",J147,0)</f>
        <v>0</v>
      </c>
      <c r="BJ147" s="14" t="s">
        <v>83</v>
      </c>
      <c r="BK147" s="210">
        <f>ROUND(I147*H147,2)</f>
        <v>0</v>
      </c>
      <c r="BL147" s="14" t="s">
        <v>121</v>
      </c>
      <c r="BM147" s="209" t="s">
        <v>192</v>
      </c>
    </row>
    <row r="148" spans="1:65" s="2" customFormat="1" ht="21.75" customHeight="1">
      <c r="A148" s="31"/>
      <c r="B148" s="32"/>
      <c r="C148" s="197" t="s">
        <v>193</v>
      </c>
      <c r="D148" s="197" t="s">
        <v>117</v>
      </c>
      <c r="E148" s="198" t="s">
        <v>194</v>
      </c>
      <c r="F148" s="199" t="s">
        <v>195</v>
      </c>
      <c r="G148" s="200" t="s">
        <v>179</v>
      </c>
      <c r="H148" s="201">
        <v>12.3</v>
      </c>
      <c r="I148" s="202"/>
      <c r="J148" s="203">
        <f>ROUND(I148*H148,2)</f>
        <v>0</v>
      </c>
      <c r="K148" s="204"/>
      <c r="L148" s="36"/>
      <c r="M148" s="205" t="s">
        <v>1</v>
      </c>
      <c r="N148" s="206" t="s">
        <v>40</v>
      </c>
      <c r="O148" s="68"/>
      <c r="P148" s="207">
        <f>O148*H148</f>
        <v>0</v>
      </c>
      <c r="Q148" s="207">
        <v>2.1000000000000001E-4</v>
      </c>
      <c r="R148" s="207">
        <f>Q148*H148</f>
        <v>2.5830000000000002E-3</v>
      </c>
      <c r="S148" s="207">
        <v>0</v>
      </c>
      <c r="T148" s="208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209" t="s">
        <v>121</v>
      </c>
      <c r="AT148" s="209" t="s">
        <v>117</v>
      </c>
      <c r="AU148" s="209" t="s">
        <v>85</v>
      </c>
      <c r="AY148" s="14" t="s">
        <v>114</v>
      </c>
      <c r="BE148" s="210">
        <f>IF(N148="základní",J148,0)</f>
        <v>0</v>
      </c>
      <c r="BF148" s="210">
        <f>IF(N148="snížená",J148,0)</f>
        <v>0</v>
      </c>
      <c r="BG148" s="210">
        <f>IF(N148="zákl. přenesená",J148,0)</f>
        <v>0</v>
      </c>
      <c r="BH148" s="210">
        <f>IF(N148="sníž. přenesená",J148,0)</f>
        <v>0</v>
      </c>
      <c r="BI148" s="210">
        <f>IF(N148="nulová",J148,0)</f>
        <v>0</v>
      </c>
      <c r="BJ148" s="14" t="s">
        <v>83</v>
      </c>
      <c r="BK148" s="210">
        <f>ROUND(I148*H148,2)</f>
        <v>0</v>
      </c>
      <c r="BL148" s="14" t="s">
        <v>121</v>
      </c>
      <c r="BM148" s="209" t="s">
        <v>196</v>
      </c>
    </row>
    <row r="149" spans="1:65" s="12" customFormat="1" ht="22.9" customHeight="1">
      <c r="B149" s="181"/>
      <c r="C149" s="182"/>
      <c r="D149" s="183" t="s">
        <v>74</v>
      </c>
      <c r="E149" s="195" t="s">
        <v>197</v>
      </c>
      <c r="F149" s="195" t="s">
        <v>198</v>
      </c>
      <c r="G149" s="182"/>
      <c r="H149" s="182"/>
      <c r="I149" s="185"/>
      <c r="J149" s="196">
        <f>BK149</f>
        <v>0</v>
      </c>
      <c r="K149" s="182"/>
      <c r="L149" s="187"/>
      <c r="M149" s="188"/>
      <c r="N149" s="189"/>
      <c r="O149" s="189"/>
      <c r="P149" s="190">
        <f>SUM(P150:P152)</f>
        <v>0</v>
      </c>
      <c r="Q149" s="189"/>
      <c r="R149" s="190">
        <f>SUM(R150:R152)</f>
        <v>0</v>
      </c>
      <c r="S149" s="189"/>
      <c r="T149" s="191">
        <f>SUM(T150:T152)</f>
        <v>0</v>
      </c>
      <c r="AR149" s="192" t="s">
        <v>83</v>
      </c>
      <c r="AT149" s="193" t="s">
        <v>74</v>
      </c>
      <c r="AU149" s="193" t="s">
        <v>83</v>
      </c>
      <c r="AY149" s="192" t="s">
        <v>114</v>
      </c>
      <c r="BK149" s="194">
        <f>SUM(BK150:BK152)</f>
        <v>0</v>
      </c>
    </row>
    <row r="150" spans="1:65" s="2" customFormat="1" ht="16.5" customHeight="1">
      <c r="A150" s="31"/>
      <c r="B150" s="32"/>
      <c r="C150" s="197" t="s">
        <v>7</v>
      </c>
      <c r="D150" s="197" t="s">
        <v>117</v>
      </c>
      <c r="E150" s="198" t="s">
        <v>199</v>
      </c>
      <c r="F150" s="199" t="s">
        <v>200</v>
      </c>
      <c r="G150" s="200" t="s">
        <v>201</v>
      </c>
      <c r="H150" s="201">
        <v>1</v>
      </c>
      <c r="I150" s="202"/>
      <c r="J150" s="203">
        <f>ROUND(I150*H150,2)</f>
        <v>0</v>
      </c>
      <c r="K150" s="204"/>
      <c r="L150" s="36"/>
      <c r="M150" s="205" t="s">
        <v>1</v>
      </c>
      <c r="N150" s="206" t="s">
        <v>40</v>
      </c>
      <c r="O150" s="68"/>
      <c r="P150" s="207">
        <f>O150*H150</f>
        <v>0</v>
      </c>
      <c r="Q150" s="207">
        <v>0</v>
      </c>
      <c r="R150" s="207">
        <f>Q150*H150</f>
        <v>0</v>
      </c>
      <c r="S150" s="207">
        <v>0</v>
      </c>
      <c r="T150" s="208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209" t="s">
        <v>121</v>
      </c>
      <c r="AT150" s="209" t="s">
        <v>117</v>
      </c>
      <c r="AU150" s="209" t="s">
        <v>85</v>
      </c>
      <c r="AY150" s="14" t="s">
        <v>114</v>
      </c>
      <c r="BE150" s="210">
        <f>IF(N150="základní",J150,0)</f>
        <v>0</v>
      </c>
      <c r="BF150" s="210">
        <f>IF(N150="snížená",J150,0)</f>
        <v>0</v>
      </c>
      <c r="BG150" s="210">
        <f>IF(N150="zákl. přenesená",J150,0)</f>
        <v>0</v>
      </c>
      <c r="BH150" s="210">
        <f>IF(N150="sníž. přenesená",J150,0)</f>
        <v>0</v>
      </c>
      <c r="BI150" s="210">
        <f>IF(N150="nulová",J150,0)</f>
        <v>0</v>
      </c>
      <c r="BJ150" s="14" t="s">
        <v>83</v>
      </c>
      <c r="BK150" s="210">
        <f>ROUND(I150*H150,2)</f>
        <v>0</v>
      </c>
      <c r="BL150" s="14" t="s">
        <v>121</v>
      </c>
      <c r="BM150" s="209" t="s">
        <v>202</v>
      </c>
    </row>
    <row r="151" spans="1:65" s="2" customFormat="1" ht="21.75" customHeight="1">
      <c r="A151" s="31"/>
      <c r="B151" s="32"/>
      <c r="C151" s="197" t="s">
        <v>203</v>
      </c>
      <c r="D151" s="197" t="s">
        <v>117</v>
      </c>
      <c r="E151" s="198" t="s">
        <v>204</v>
      </c>
      <c r="F151" s="199" t="s">
        <v>205</v>
      </c>
      <c r="G151" s="200" t="s">
        <v>201</v>
      </c>
      <c r="H151" s="201">
        <v>0.8</v>
      </c>
      <c r="I151" s="202"/>
      <c r="J151" s="203">
        <f>ROUND(I151*H151,2)</f>
        <v>0</v>
      </c>
      <c r="K151" s="204"/>
      <c r="L151" s="36"/>
      <c r="M151" s="205" t="s">
        <v>1</v>
      </c>
      <c r="N151" s="206" t="s">
        <v>40</v>
      </c>
      <c r="O151" s="68"/>
      <c r="P151" s="207">
        <f>O151*H151</f>
        <v>0</v>
      </c>
      <c r="Q151" s="207">
        <v>0</v>
      </c>
      <c r="R151" s="207">
        <f>Q151*H151</f>
        <v>0</v>
      </c>
      <c r="S151" s="207">
        <v>0</v>
      </c>
      <c r="T151" s="208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209" t="s">
        <v>121</v>
      </c>
      <c r="AT151" s="209" t="s">
        <v>117</v>
      </c>
      <c r="AU151" s="209" t="s">
        <v>85</v>
      </c>
      <c r="AY151" s="14" t="s">
        <v>114</v>
      </c>
      <c r="BE151" s="210">
        <f>IF(N151="základní",J151,0)</f>
        <v>0</v>
      </c>
      <c r="BF151" s="210">
        <f>IF(N151="snížená",J151,0)</f>
        <v>0</v>
      </c>
      <c r="BG151" s="210">
        <f>IF(N151="zákl. přenesená",J151,0)</f>
        <v>0</v>
      </c>
      <c r="BH151" s="210">
        <f>IF(N151="sníž. přenesená",J151,0)</f>
        <v>0</v>
      </c>
      <c r="BI151" s="210">
        <f>IF(N151="nulová",J151,0)</f>
        <v>0</v>
      </c>
      <c r="BJ151" s="14" t="s">
        <v>83</v>
      </c>
      <c r="BK151" s="210">
        <f>ROUND(I151*H151,2)</f>
        <v>0</v>
      </c>
      <c r="BL151" s="14" t="s">
        <v>121</v>
      </c>
      <c r="BM151" s="209" t="s">
        <v>206</v>
      </c>
    </row>
    <row r="152" spans="1:65" s="2" customFormat="1" ht="16.5" customHeight="1">
      <c r="A152" s="31"/>
      <c r="B152" s="32"/>
      <c r="C152" s="197" t="s">
        <v>207</v>
      </c>
      <c r="D152" s="197" t="s">
        <v>117</v>
      </c>
      <c r="E152" s="198" t="s">
        <v>208</v>
      </c>
      <c r="F152" s="199" t="s">
        <v>209</v>
      </c>
      <c r="G152" s="200" t="s">
        <v>201</v>
      </c>
      <c r="H152" s="201">
        <v>1</v>
      </c>
      <c r="I152" s="202"/>
      <c r="J152" s="203">
        <f>ROUND(I152*H152,2)</f>
        <v>0</v>
      </c>
      <c r="K152" s="204"/>
      <c r="L152" s="36"/>
      <c r="M152" s="205" t="s">
        <v>1</v>
      </c>
      <c r="N152" s="206" t="s">
        <v>40</v>
      </c>
      <c r="O152" s="68"/>
      <c r="P152" s="207">
        <f>O152*H152</f>
        <v>0</v>
      </c>
      <c r="Q152" s="207">
        <v>0</v>
      </c>
      <c r="R152" s="207">
        <f>Q152*H152</f>
        <v>0</v>
      </c>
      <c r="S152" s="207">
        <v>0</v>
      </c>
      <c r="T152" s="208">
        <f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209" t="s">
        <v>121</v>
      </c>
      <c r="AT152" s="209" t="s">
        <v>117</v>
      </c>
      <c r="AU152" s="209" t="s">
        <v>85</v>
      </c>
      <c r="AY152" s="14" t="s">
        <v>114</v>
      </c>
      <c r="BE152" s="210">
        <f>IF(N152="základní",J152,0)</f>
        <v>0</v>
      </c>
      <c r="BF152" s="210">
        <f>IF(N152="snížená",J152,0)</f>
        <v>0</v>
      </c>
      <c r="BG152" s="210">
        <f>IF(N152="zákl. přenesená",J152,0)</f>
        <v>0</v>
      </c>
      <c r="BH152" s="210">
        <f>IF(N152="sníž. přenesená",J152,0)</f>
        <v>0</v>
      </c>
      <c r="BI152" s="210">
        <f>IF(N152="nulová",J152,0)</f>
        <v>0</v>
      </c>
      <c r="BJ152" s="14" t="s">
        <v>83</v>
      </c>
      <c r="BK152" s="210">
        <f>ROUND(I152*H152,2)</f>
        <v>0</v>
      </c>
      <c r="BL152" s="14" t="s">
        <v>121</v>
      </c>
      <c r="BM152" s="209" t="s">
        <v>210</v>
      </c>
    </row>
    <row r="153" spans="1:65" s="12" customFormat="1" ht="25.9" customHeight="1">
      <c r="B153" s="181"/>
      <c r="C153" s="182"/>
      <c r="D153" s="183" t="s">
        <v>74</v>
      </c>
      <c r="E153" s="184" t="s">
        <v>211</v>
      </c>
      <c r="F153" s="184" t="s">
        <v>212</v>
      </c>
      <c r="G153" s="182"/>
      <c r="H153" s="182"/>
      <c r="I153" s="185"/>
      <c r="J153" s="186">
        <f>BK153</f>
        <v>0</v>
      </c>
      <c r="K153" s="182"/>
      <c r="L153" s="187"/>
      <c r="M153" s="188"/>
      <c r="N153" s="189"/>
      <c r="O153" s="189"/>
      <c r="P153" s="190">
        <f>P154</f>
        <v>0</v>
      </c>
      <c r="Q153" s="189"/>
      <c r="R153" s="190">
        <f>R154</f>
        <v>0</v>
      </c>
      <c r="S153" s="189"/>
      <c r="T153" s="191">
        <f>T154</f>
        <v>0</v>
      </c>
      <c r="AR153" s="192" t="s">
        <v>133</v>
      </c>
      <c r="AT153" s="193" t="s">
        <v>74</v>
      </c>
      <c r="AU153" s="193" t="s">
        <v>75</v>
      </c>
      <c r="AY153" s="192" t="s">
        <v>114</v>
      </c>
      <c r="BK153" s="194">
        <f>BK154</f>
        <v>0</v>
      </c>
    </row>
    <row r="154" spans="1:65" s="2" customFormat="1" ht="16.5" customHeight="1">
      <c r="A154" s="31"/>
      <c r="B154" s="32"/>
      <c r="C154" s="197" t="s">
        <v>213</v>
      </c>
      <c r="D154" s="197" t="s">
        <v>117</v>
      </c>
      <c r="E154" s="198" t="s">
        <v>214</v>
      </c>
      <c r="F154" s="199" t="s">
        <v>215</v>
      </c>
      <c r="G154" s="200" t="s">
        <v>216</v>
      </c>
      <c r="H154" s="211"/>
      <c r="I154" s="268">
        <v>3.5</v>
      </c>
      <c r="J154" s="203">
        <f>ROUND(I154*H154,2)</f>
        <v>0</v>
      </c>
      <c r="K154" s="204"/>
      <c r="L154" s="36"/>
      <c r="M154" s="212" t="s">
        <v>1</v>
      </c>
      <c r="N154" s="213" t="s">
        <v>40</v>
      </c>
      <c r="O154" s="214"/>
      <c r="P154" s="215">
        <f>O154*H154</f>
        <v>0</v>
      </c>
      <c r="Q154" s="215">
        <v>0</v>
      </c>
      <c r="R154" s="215">
        <f>Q154*H154</f>
        <v>0</v>
      </c>
      <c r="S154" s="215">
        <v>0</v>
      </c>
      <c r="T154" s="216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209" t="s">
        <v>217</v>
      </c>
      <c r="AT154" s="209" t="s">
        <v>117</v>
      </c>
      <c r="AU154" s="209" t="s">
        <v>83</v>
      </c>
      <c r="AY154" s="14" t="s">
        <v>114</v>
      </c>
      <c r="BE154" s="210">
        <f>IF(N154="základní",J154,0)</f>
        <v>0</v>
      </c>
      <c r="BF154" s="210">
        <f>IF(N154="snížená",J154,0)</f>
        <v>0</v>
      </c>
      <c r="BG154" s="210">
        <f>IF(N154="zákl. přenesená",J154,0)</f>
        <v>0</v>
      </c>
      <c r="BH154" s="210">
        <f>IF(N154="sníž. přenesená",J154,0)</f>
        <v>0</v>
      </c>
      <c r="BI154" s="210">
        <f>IF(N154="nulová",J154,0)</f>
        <v>0</v>
      </c>
      <c r="BJ154" s="14" t="s">
        <v>83</v>
      </c>
      <c r="BK154" s="210">
        <f>ROUND(I154*H154,2)</f>
        <v>0</v>
      </c>
      <c r="BL154" s="14" t="s">
        <v>217</v>
      </c>
      <c r="BM154" s="209" t="s">
        <v>218</v>
      </c>
    </row>
    <row r="155" spans="1:65" s="2" customFormat="1" ht="6.95" customHeight="1">
      <c r="A155" s="31"/>
      <c r="B155" s="51"/>
      <c r="C155" s="52"/>
      <c r="D155" s="52"/>
      <c r="E155" s="52"/>
      <c r="F155" s="52"/>
      <c r="G155" s="52"/>
      <c r="H155" s="52"/>
      <c r="I155" s="145"/>
      <c r="J155" s="52"/>
      <c r="K155" s="52"/>
      <c r="L155" s="36"/>
      <c r="M155" s="31"/>
      <c r="O155" s="31"/>
      <c r="P155" s="31"/>
      <c r="Q155" s="31"/>
      <c r="R155" s="31"/>
      <c r="S155" s="31"/>
      <c r="T155" s="31"/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</row>
  </sheetData>
  <sheetProtection password="CB01" sheet="1" objects="1" scenarios="1" formatColumns="0" formatRows="0" autoFilter="0"/>
  <autoFilter ref="C122:K154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01-2Z1 - Obnova Bernheier...</vt:lpstr>
      <vt:lpstr>'01-2Z1 - Obnova Bernheier...'!Názvy_tisku</vt:lpstr>
      <vt:lpstr>'Rekapitulace stavby'!Názvy_tisku</vt:lpstr>
      <vt:lpstr>'01-2Z1 - Obnova Bernheier...'!Oblast_tisku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SAKREIDA-PC\Sakreida</dc:creator>
  <cp:lastModifiedBy>Sakreida</cp:lastModifiedBy>
  <dcterms:created xsi:type="dcterms:W3CDTF">2021-02-10T14:03:33Z</dcterms:created>
  <dcterms:modified xsi:type="dcterms:W3CDTF">2021-02-10T14:06:11Z</dcterms:modified>
</cp:coreProperties>
</file>